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540" windowWidth="15480" windowHeight="11520" firstSheet="3" activeTab="5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45621" concurrentCalc="0"/>
</workbook>
</file>

<file path=xl/calcChain.xml><?xml version="1.0" encoding="utf-8"?>
<calcChain xmlns="http://schemas.openxmlformats.org/spreadsheetml/2006/main">
  <c r="S15" i="7" l="1"/>
  <c r="T15" i="7"/>
  <c r="U15" i="7"/>
  <c r="V7" i="7"/>
  <c r="V8" i="7"/>
  <c r="V9" i="7"/>
  <c r="V10" i="7"/>
  <c r="V12" i="7"/>
  <c r="V14" i="7"/>
  <c r="V15" i="7"/>
  <c r="W15" i="7"/>
  <c r="X15" i="7"/>
  <c r="R15" i="7"/>
  <c r="Q15" i="7"/>
  <c r="P15" i="7"/>
  <c r="O15" i="7"/>
  <c r="N15" i="7"/>
  <c r="M15" i="7"/>
  <c r="L15" i="7"/>
  <c r="K15" i="7"/>
  <c r="J15" i="7"/>
  <c r="I15" i="7"/>
  <c r="H15" i="7"/>
  <c r="G15" i="7"/>
  <c r="I13" i="7"/>
  <c r="I11" i="7"/>
  <c r="F7" i="7"/>
  <c r="F8" i="7"/>
  <c r="F9" i="7"/>
  <c r="F10" i="7"/>
  <c r="F11" i="7"/>
  <c r="F12" i="7"/>
  <c r="F13" i="7"/>
  <c r="F14" i="7"/>
  <c r="F15" i="7"/>
  <c r="F6" i="7"/>
  <c r="E7" i="7"/>
  <c r="E8" i="7"/>
  <c r="E9" i="7"/>
  <c r="E10" i="7"/>
  <c r="E11" i="7"/>
  <c r="E12" i="7"/>
  <c r="E13" i="7"/>
  <c r="E14" i="7"/>
  <c r="E15" i="7"/>
  <c r="E6" i="7"/>
  <c r="D7" i="7"/>
  <c r="D8" i="7"/>
  <c r="D9" i="7"/>
  <c r="D10" i="7"/>
  <c r="D11" i="7"/>
  <c r="D12" i="7"/>
  <c r="D13" i="7"/>
  <c r="D14" i="7"/>
  <c r="D15" i="7"/>
  <c r="D6" i="7"/>
  <c r="C7" i="7"/>
  <c r="C8" i="7"/>
  <c r="C9" i="7"/>
  <c r="C10" i="7"/>
  <c r="C11" i="7"/>
  <c r="C12" i="7"/>
  <c r="C13" i="7"/>
  <c r="C14" i="7"/>
  <c r="C15" i="7"/>
  <c r="C6" i="7"/>
  <c r="B7" i="7"/>
  <c r="B8" i="7"/>
  <c r="B9" i="7"/>
  <c r="B10" i="7"/>
  <c r="B11" i="7"/>
  <c r="B12" i="7"/>
  <c r="B13" i="7"/>
  <c r="B14" i="7"/>
  <c r="B15" i="7"/>
  <c r="B6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U7" i="6"/>
  <c r="U8" i="6"/>
  <c r="U9" i="6"/>
  <c r="U10" i="6"/>
  <c r="U11" i="6"/>
  <c r="U12" i="6"/>
  <c r="U13" i="6"/>
  <c r="U14" i="6"/>
  <c r="U15" i="6"/>
  <c r="U6" i="6"/>
  <c r="T7" i="6"/>
  <c r="T8" i="6"/>
  <c r="T9" i="6"/>
  <c r="T10" i="6"/>
  <c r="T11" i="6"/>
  <c r="T12" i="6"/>
  <c r="T13" i="6"/>
  <c r="T14" i="6"/>
  <c r="T15" i="6"/>
  <c r="T6" i="6"/>
  <c r="S7" i="6"/>
  <c r="S8" i="6"/>
  <c r="S9" i="6"/>
  <c r="S10" i="6"/>
  <c r="S11" i="6"/>
  <c r="S12" i="6"/>
  <c r="S13" i="6"/>
  <c r="S14" i="6"/>
  <c r="S15" i="6"/>
  <c r="S6" i="6"/>
  <c r="R7" i="6"/>
  <c r="R8" i="6"/>
  <c r="R9" i="6"/>
  <c r="R10" i="6"/>
  <c r="R11" i="6"/>
  <c r="R12" i="6"/>
  <c r="R13" i="6"/>
  <c r="R14" i="6"/>
  <c r="R15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B14" i="6"/>
  <c r="C14" i="6"/>
  <c r="E14" i="6"/>
  <c r="D14" i="6"/>
  <c r="F14" i="6"/>
  <c r="I14" i="6"/>
  <c r="B15" i="6"/>
  <c r="C15" i="6"/>
  <c r="E15" i="6"/>
  <c r="D15" i="6"/>
  <c r="F15" i="6"/>
  <c r="I15" i="6"/>
  <c r="H14" i="6"/>
  <c r="H15" i="6"/>
  <c r="G14" i="6"/>
  <c r="G15" i="6"/>
  <c r="F13" i="6"/>
  <c r="F12" i="6"/>
  <c r="F11" i="6"/>
  <c r="F10" i="6"/>
  <c r="F9" i="6"/>
  <c r="F8" i="6"/>
  <c r="F7" i="6"/>
  <c r="F6" i="6"/>
  <c r="E13" i="6"/>
  <c r="E12" i="6"/>
  <c r="E11" i="6"/>
  <c r="E10" i="6"/>
  <c r="E9" i="6"/>
  <c r="E8" i="6"/>
  <c r="E7" i="6"/>
  <c r="D13" i="6"/>
  <c r="D12" i="6"/>
  <c r="D11" i="6"/>
  <c r="D10" i="6"/>
  <c r="D9" i="6"/>
  <c r="D8" i="6"/>
  <c r="D7" i="6"/>
  <c r="E6" i="6"/>
  <c r="N31" i="3"/>
  <c r="M31" i="3"/>
  <c r="L31" i="3"/>
  <c r="K31" i="3"/>
  <c r="I31" i="3"/>
  <c r="J31" i="3"/>
  <c r="H31" i="3"/>
  <c r="G31" i="3"/>
  <c r="F31" i="3"/>
  <c r="E31" i="3"/>
  <c r="D31" i="3"/>
  <c r="C31" i="3"/>
  <c r="B31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23" i="1"/>
  <c r="T24" i="1"/>
  <c r="R23" i="1"/>
  <c r="R24" i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4" i="2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4" i="4"/>
  <c r="Q24" i="1"/>
  <c r="S24" i="1"/>
  <c r="Q23" i="1"/>
  <c r="S23" i="1"/>
  <c r="P23" i="1"/>
  <c r="P24" i="1"/>
  <c r="N31" i="4"/>
  <c r="N32" i="4"/>
  <c r="N33" i="4"/>
  <c r="N12" i="4"/>
  <c r="K31" i="2"/>
  <c r="L31" i="2"/>
  <c r="Q31" i="2"/>
  <c r="K30" i="2"/>
  <c r="L30" i="2"/>
  <c r="Q30" i="2"/>
  <c r="K29" i="2"/>
  <c r="K33" i="4"/>
  <c r="G33" i="4"/>
  <c r="P33" i="4"/>
  <c r="K32" i="4"/>
  <c r="G32" i="4"/>
  <c r="P32" i="4"/>
  <c r="K31" i="4"/>
  <c r="G31" i="4"/>
  <c r="P31" i="4"/>
  <c r="J31" i="4"/>
  <c r="J32" i="4"/>
  <c r="J33" i="4"/>
  <c r="L24" i="1"/>
  <c r="L23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4" i="2"/>
  <c r="H32" i="2"/>
  <c r="G32" i="2"/>
  <c r="H31" i="2"/>
  <c r="G31" i="2"/>
  <c r="H30" i="2"/>
  <c r="G30" i="2"/>
  <c r="F31" i="4"/>
  <c r="F32" i="4"/>
  <c r="F33" i="4"/>
  <c r="K8" i="4"/>
  <c r="G8" i="4"/>
  <c r="P8" i="4"/>
  <c r="C23" i="3"/>
  <c r="F14" i="3"/>
  <c r="F13" i="3"/>
  <c r="F12" i="3"/>
  <c r="F11" i="3"/>
  <c r="F10" i="3"/>
  <c r="F9" i="3"/>
  <c r="F8" i="3"/>
  <c r="F7" i="3"/>
  <c r="F6" i="3"/>
  <c r="E14" i="3"/>
  <c r="E13" i="3"/>
  <c r="E12" i="3"/>
  <c r="E11" i="3"/>
  <c r="E10" i="3"/>
  <c r="E9" i="3"/>
  <c r="E8" i="3"/>
  <c r="E7" i="3"/>
  <c r="E6" i="3"/>
  <c r="D14" i="3"/>
  <c r="D13" i="3"/>
  <c r="D12" i="3"/>
  <c r="D11" i="3"/>
  <c r="D10" i="3"/>
  <c r="D9" i="3"/>
  <c r="D8" i="3"/>
  <c r="D7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4" i="2"/>
  <c r="C13" i="6"/>
  <c r="C12" i="6"/>
  <c r="C11" i="6"/>
  <c r="C10" i="6"/>
  <c r="C9" i="6"/>
  <c r="C8" i="6"/>
  <c r="C7" i="6"/>
  <c r="C6" i="6"/>
  <c r="B13" i="6"/>
  <c r="B12" i="6"/>
  <c r="B11" i="6"/>
  <c r="B10" i="6"/>
  <c r="B9" i="6"/>
  <c r="B8" i="6"/>
  <c r="B7" i="6"/>
  <c r="B6" i="6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8" i="4"/>
  <c r="N9" i="4"/>
  <c r="N10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K27" i="4"/>
  <c r="G27" i="4"/>
  <c r="P27" i="4"/>
  <c r="D29" i="3"/>
  <c r="K24" i="4"/>
  <c r="G24" i="4"/>
  <c r="P24" i="4"/>
  <c r="D28" i="3"/>
  <c r="K21" i="4"/>
  <c r="G21" i="4"/>
  <c r="P21" i="4"/>
  <c r="D27" i="3"/>
  <c r="K18" i="4"/>
  <c r="G18" i="4"/>
  <c r="P18" i="4"/>
  <c r="D26" i="3"/>
  <c r="K15" i="4"/>
  <c r="G15" i="4"/>
  <c r="P15" i="4"/>
  <c r="D25" i="3"/>
  <c r="K12" i="4"/>
  <c r="G12" i="4"/>
  <c r="P12" i="4"/>
  <c r="D24" i="3"/>
  <c r="K9" i="4"/>
  <c r="G9" i="4"/>
  <c r="P9" i="4"/>
  <c r="D23" i="3"/>
  <c r="K6" i="4"/>
  <c r="G6" i="4"/>
  <c r="P6" i="4"/>
  <c r="D22" i="3"/>
  <c r="K5" i="4"/>
  <c r="G5" i="4"/>
  <c r="P5" i="4"/>
  <c r="C22" i="3"/>
  <c r="K11" i="4"/>
  <c r="G11" i="4"/>
  <c r="P11" i="4"/>
  <c r="C24" i="3"/>
  <c r="K14" i="4"/>
  <c r="G14" i="4"/>
  <c r="P14" i="4"/>
  <c r="C25" i="3"/>
  <c r="K17" i="4"/>
  <c r="G17" i="4"/>
  <c r="P17" i="4"/>
  <c r="C26" i="3"/>
  <c r="K20" i="4"/>
  <c r="G20" i="4"/>
  <c r="P20" i="4"/>
  <c r="C27" i="3"/>
  <c r="K23" i="4"/>
  <c r="G23" i="4"/>
  <c r="P23" i="4"/>
  <c r="C28" i="3"/>
  <c r="K25" i="4"/>
  <c r="G25" i="4"/>
  <c r="P25" i="4"/>
  <c r="B30" i="3"/>
  <c r="B29" i="3"/>
  <c r="K22" i="4"/>
  <c r="G22" i="4"/>
  <c r="P22" i="4"/>
  <c r="B28" i="3"/>
  <c r="K19" i="4"/>
  <c r="G19" i="4"/>
  <c r="P19" i="4"/>
  <c r="B27" i="3"/>
  <c r="K16" i="4"/>
  <c r="G16" i="4"/>
  <c r="P16" i="4"/>
  <c r="B26" i="3"/>
  <c r="K13" i="4"/>
  <c r="G13" i="4"/>
  <c r="P13" i="4"/>
  <c r="B25" i="3"/>
  <c r="K10" i="4"/>
  <c r="G10" i="4"/>
  <c r="P10" i="4"/>
  <c r="B24" i="3"/>
  <c r="K7" i="4"/>
  <c r="G7" i="4"/>
  <c r="P7" i="4"/>
  <c r="B23" i="3"/>
  <c r="K4" i="4"/>
  <c r="G4" i="4"/>
  <c r="P4" i="4"/>
  <c r="B22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4" i="2"/>
  <c r="C14" i="3"/>
  <c r="C13" i="3"/>
  <c r="C12" i="3"/>
  <c r="C11" i="3"/>
  <c r="C10" i="3"/>
  <c r="C9" i="3"/>
  <c r="C8" i="3"/>
  <c r="B14" i="3"/>
  <c r="B13" i="3"/>
  <c r="B12" i="3"/>
  <c r="B11" i="3"/>
  <c r="B10" i="3"/>
  <c r="B9" i="3"/>
  <c r="B8" i="3"/>
  <c r="C7" i="3"/>
  <c r="B7" i="3"/>
  <c r="C6" i="3"/>
  <c r="B6" i="3"/>
  <c r="K26" i="4"/>
  <c r="G26" i="4"/>
  <c r="P26" i="4"/>
  <c r="K28" i="4"/>
  <c r="G28" i="4"/>
  <c r="P28" i="4"/>
  <c r="K29" i="4"/>
  <c r="G29" i="4"/>
  <c r="P29" i="4"/>
  <c r="K30" i="4"/>
  <c r="G30" i="4"/>
  <c r="P30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4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5" i="1"/>
  <c r="H5" i="1"/>
  <c r="H24" i="1"/>
  <c r="H23" i="1"/>
  <c r="G7" i="7"/>
  <c r="I7" i="7"/>
  <c r="O7" i="7"/>
  <c r="G8" i="7"/>
  <c r="I8" i="7"/>
  <c r="O8" i="7"/>
  <c r="G9" i="7"/>
  <c r="I9" i="7"/>
  <c r="O9" i="7"/>
  <c r="G10" i="7"/>
  <c r="I10" i="7"/>
  <c r="O10" i="7"/>
  <c r="G11" i="7"/>
  <c r="O11" i="7"/>
  <c r="G12" i="7"/>
  <c r="I12" i="7"/>
  <c r="O12" i="7"/>
  <c r="G13" i="7"/>
  <c r="O13" i="7"/>
  <c r="G14" i="7"/>
  <c r="I14" i="7"/>
  <c r="O14" i="7"/>
  <c r="G6" i="7"/>
  <c r="I6" i="7"/>
  <c r="O6" i="7"/>
  <c r="H6" i="6"/>
  <c r="I7" i="3"/>
  <c r="H7" i="6"/>
  <c r="I8" i="3"/>
  <c r="H8" i="6"/>
  <c r="I9" i="3"/>
  <c r="H9" i="6"/>
  <c r="I10" i="3"/>
  <c r="H10" i="6"/>
  <c r="I11" i="3"/>
  <c r="H11" i="6"/>
  <c r="I12" i="3"/>
  <c r="H12" i="6"/>
  <c r="I13" i="3"/>
  <c r="H13" i="6"/>
  <c r="I14" i="3"/>
  <c r="I6" i="3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3" i="3"/>
  <c r="M23" i="3"/>
  <c r="H24" i="3"/>
  <c r="M24" i="3"/>
  <c r="H25" i="3"/>
  <c r="M25" i="3"/>
  <c r="H26" i="3"/>
  <c r="M26" i="3"/>
  <c r="H27" i="3"/>
  <c r="M27" i="3"/>
  <c r="H28" i="3"/>
  <c r="M28" i="3"/>
  <c r="H29" i="3"/>
  <c r="M29" i="3"/>
  <c r="H30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G6" i="6"/>
  <c r="G7" i="6"/>
  <c r="G8" i="6"/>
  <c r="G9" i="6"/>
  <c r="G10" i="6"/>
  <c r="G11" i="6"/>
  <c r="G12" i="6"/>
  <c r="G13" i="6"/>
  <c r="I6" i="6"/>
  <c r="I7" i="6"/>
  <c r="I8" i="6"/>
  <c r="I9" i="6"/>
  <c r="I10" i="6"/>
  <c r="I11" i="6"/>
  <c r="I12" i="6"/>
  <c r="I13" i="6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N13" i="3"/>
  <c r="N14" i="3"/>
  <c r="M13" i="3"/>
  <c r="M14" i="3"/>
  <c r="L13" i="3"/>
  <c r="L14" i="3"/>
  <c r="K13" i="3"/>
  <c r="K14" i="3"/>
  <c r="J13" i="3"/>
  <c r="J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<sst xmlns="http://schemas.openxmlformats.org/spreadsheetml/2006/main" count="339" uniqueCount="145">
  <si>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</si>
  <si>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</si>
  <si>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</si>
  <si>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</si>
  <si>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</si>
  <si>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</si>
  <si>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</si>
  <si>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</si>
  <si>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</si>
  <si>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</si>
  <si>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</si>
  <si>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</si>
  <si>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</si>
  <si>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</si>
  <si>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</si>
  <si>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</si>
  <si>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</si>
  <si>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</si>
  <si>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</si>
  <si>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</si>
  <si>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</si>
  <si>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</si>
  <si>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</si>
  <si>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</si>
  <si>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</si>
  <si>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</si>
  <si>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</si>
  <si>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</si>
  <si>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</si>
  <si>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</si>
  <si>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</si>
  <si>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</si>
  <si>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</si>
  <si>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</si>
  <si>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</si>
  <si>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</si>
  <si>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</si>
  <si>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</si>
  <si>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</si>
  <si>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</si>
  <si>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</si>
  <si>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</si>
  <si>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</si>
  <si>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</si>
  <si>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</si>
  <si>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</si>
  <si>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</si>
  <si>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</si>
  <si>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</si>
  <si>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</si>
  <si>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</si>
  <si>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</si>
  <si>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4_0-1</t>
  </si>
  <si>
    <t>8_0-1</t>
  </si>
  <si>
    <t>4_1-2</t>
  </si>
  <si>
    <t>8_1-2</t>
  </si>
  <si>
    <t>4_2-3</t>
  </si>
  <si>
    <t>8_2-3</t>
  </si>
  <si>
    <t>4_3-4</t>
  </si>
  <si>
    <t>8_3-4</t>
  </si>
  <si>
    <t>4_4-5</t>
  </si>
  <si>
    <t>8_4-5</t>
  </si>
  <si>
    <t>4_5-6</t>
  </si>
  <si>
    <t>8_5-6</t>
  </si>
  <si>
    <t>4_6-7</t>
  </si>
  <si>
    <t>8_6-7</t>
  </si>
  <si>
    <t>4_7-8</t>
  </si>
  <si>
    <t>8_7-8</t>
  </si>
  <si>
    <t>4_8-9</t>
  </si>
  <si>
    <t>8_8-9</t>
  </si>
  <si>
    <t>4_9-10</t>
  </si>
  <si>
    <t>8_9-10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</si>
  <si>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</si>
  <si>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</si>
  <si>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</si>
  <si>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</si>
  <si>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</si>
  <si>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</si>
  <si>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</si>
  <si>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</si>
  <si>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</si>
  <si>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</si>
  <si>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</si>
  <si>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</si>
  <si>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</si>
  <si>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</si>
  <si>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</si>
  <si>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</si>
  <si>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</si>
  <si>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</si>
  <si>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</si>
  <si>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</si>
  <si>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</si>
  <si>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</si>
  <si>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</si>
  <si>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</si>
  <si>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</si>
  <si>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</si>
  <si>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</si>
  <si>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</si>
  <si>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</si>
  <si>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</si>
  <si>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</si>
  <si>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</si>
  <si>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</si>
  <si>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</si>
  <si>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</si>
  <si>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</si>
  <si>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</si>
  <si>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</si>
  <si>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</si>
  <si>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</si>
  <si>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</si>
  <si>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</si>
  <si>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</si>
  <si>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</si>
  <si>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</si>
  <si>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</si>
  <si>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</si>
  <si>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P5376_01</t>
  </si>
  <si>
    <t>P5376_12</t>
  </si>
  <si>
    <t>P5376_23</t>
  </si>
  <si>
    <t>P5376_23_R</t>
  </si>
  <si>
    <t>P5376_45</t>
  </si>
  <si>
    <t>P5376_34</t>
  </si>
  <si>
    <t>P5376_56</t>
  </si>
  <si>
    <t>P5376_67</t>
  </si>
  <si>
    <t>P5376_78</t>
  </si>
  <si>
    <t>5376_01</t>
  </si>
  <si>
    <t>5376_12</t>
  </si>
  <si>
    <t>5376_2-3</t>
  </si>
  <si>
    <t>5376_2-3R</t>
  </si>
  <si>
    <t>5376_3-4</t>
  </si>
  <si>
    <t>5376_4-5</t>
  </si>
  <si>
    <t>5376_5-6</t>
  </si>
  <si>
    <t>5376_6-7</t>
  </si>
  <si>
    <t>5376_7-8</t>
  </si>
  <si>
    <t>Weight 2 (g)</t>
  </si>
  <si>
    <t>ERROR</t>
  </si>
  <si>
    <t>Too Small to detect in sample</t>
  </si>
  <si>
    <t>5376_12R</t>
  </si>
  <si>
    <t>P5376_12R</t>
  </si>
  <si>
    <t>5376_1-2R</t>
  </si>
  <si>
    <t>ERROR suggest potentail problem with original beaker weight</t>
  </si>
  <si>
    <t>Too Small to Detect-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</si>
</sst>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theme="1"/>
      <name val="Verdana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7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164" fontId="13" fillId="0" borderId="0" xfId="0" applyNumberFormat="1" applyFont="1"/>
    <xf numFmtId="0" fontId="13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0" fontId="0" fillId="2" borderId="0" xfId="0" applyFill="1"/>
    <xf numFmtId="164" fontId="0" fillId="0" borderId="0" xfId="0" applyNumberFormat="1" applyFill="1"/>
    <xf numFmtId="0" fontId="0" fillId="0" borderId="1" xfId="0" applyFont="1" applyBorder="1"/>
    <xf numFmtId="0" fontId="14" fillId="0" borderId="0" xfId="0" applyFont="1"/>
    <xf numFmtId="0" fontId="15" fillId="0" borderId="2" xfId="0" applyFont="1" applyBorder="1"/>
    <xf numFmtId="0" fontId="8" fillId="0" borderId="0" xfId="0" applyFont="1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2" borderId="0" xfId="0" applyNumberFormat="1" applyFill="1"/>
    <xf numFmtId="164" fontId="7" fillId="0" borderId="0" xfId="0" applyNumberFormat="1" applyFont="1"/>
    <xf numFmtId="0" fontId="14" fillId="0" borderId="1" xfId="0" applyFont="1" applyBorder="1"/>
    <xf numFmtId="0" fontId="14" fillId="0" borderId="0" xfId="0" applyFont="1" applyBorder="1"/>
    <xf numFmtId="0" fontId="14" fillId="0" borderId="2" xfId="0" applyFont="1" applyBorder="1"/>
    <xf numFmtId="0" fontId="1" fillId="0" borderId="1" xfId="0" applyFont="1" applyBorder="1"/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N4" workbookViewId="0">
      <selection activeCell="A23" sqref="A23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77" t="s">
        <v>0</v>
      </c>
      <c r="K1" s="75"/>
      <c r="L1" s="75"/>
      <c r="M1" s="76"/>
      <c r="N1" s="75" t="s">
        <v>1</v>
      </c>
      <c r="O1" s="75"/>
      <c r="P1" s="75"/>
      <c r="Q1" s="76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8" t="s">
        <v>7</v>
      </c>
      <c r="G2" s="79"/>
      <c r="H2" s="79"/>
      <c r="I2" s="79"/>
      <c r="J2" s="80" t="s">
        <v>8</v>
      </c>
      <c r="K2" s="73"/>
      <c r="L2" s="73"/>
      <c r="M2" s="74"/>
      <c r="N2" s="73" t="s">
        <v>8</v>
      </c>
      <c r="O2" s="73"/>
      <c r="P2" s="73"/>
      <c r="Q2" s="74"/>
      <c r="R2" s="13" t="s">
        <v>114</v>
      </c>
      <c r="S2" s="13" t="s">
        <v>115</v>
      </c>
      <c r="T2" s="13" t="s">
        <v>116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137</v>
      </c>
      <c r="P3" s="5" t="s">
        <v>14</v>
      </c>
      <c r="Q3" s="11" t="s">
        <v>11</v>
      </c>
      <c r="R3" s="13" t="s">
        <v>81</v>
      </c>
      <c r="S3" s="13" t="s">
        <v>83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79</v>
      </c>
      <c r="S4" s="39" t="s">
        <v>79</v>
      </c>
      <c r="T4" s="40"/>
    </row>
    <row r="5" spans="1:39" x14ac:dyDescent="0.25">
      <c r="A5">
        <v>1</v>
      </c>
      <c r="B5" t="s">
        <v>128</v>
      </c>
      <c r="C5">
        <v>4</v>
      </c>
      <c r="D5" t="s">
        <v>52</v>
      </c>
      <c r="E5">
        <v>20</v>
      </c>
      <c r="F5" s="28">
        <v>1.0148999999999999</v>
      </c>
      <c r="G5" s="29">
        <v>1.0149999999999999</v>
      </c>
      <c r="H5" s="29">
        <f>F5-G5</f>
        <v>-9.9999999999988987E-5</v>
      </c>
      <c r="I5" s="36">
        <f>(F5+G5)/2</f>
        <v>1.0149499999999998</v>
      </c>
      <c r="J5" s="29">
        <v>1.0812999999999999</v>
      </c>
      <c r="K5" s="29">
        <v>1.0813999999999999</v>
      </c>
      <c r="L5" s="29">
        <f>J5-K5</f>
        <v>-9.9999999999988987E-5</v>
      </c>
      <c r="M5" s="30">
        <f>(J5+K5)/2</f>
        <v>1.08135</v>
      </c>
      <c r="N5" s="29">
        <v>1.0757000000000001</v>
      </c>
      <c r="O5" s="29">
        <v>1.0754999999999999</v>
      </c>
      <c r="P5" s="29">
        <f>N5-O5</f>
        <v>2.0000000000020002E-4</v>
      </c>
      <c r="Q5" s="30">
        <f>(N5+O5)/2</f>
        <v>1.0756000000000001</v>
      </c>
      <c r="R5" s="29">
        <f>((M5-I5)-0.0103)*50</f>
        <v>2.8050000000000117</v>
      </c>
      <c r="S5" s="29">
        <f>((Q5-I5)-0.0103)*50</f>
        <v>2.5175000000000156</v>
      </c>
      <c r="T5" s="29">
        <f>R5-S5</f>
        <v>0.28749999999999609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 t="s">
        <v>53</v>
      </c>
      <c r="E6">
        <v>20</v>
      </c>
      <c r="F6" s="28">
        <v>1.0114000000000001</v>
      </c>
      <c r="G6" s="29">
        <v>1.0114000000000001</v>
      </c>
      <c r="H6" s="29">
        <f t="shared" ref="H6:H22" si="0">F6-G6</f>
        <v>0</v>
      </c>
      <c r="I6" s="36">
        <f t="shared" ref="I6:I24" si="1">(F6+G6)/2</f>
        <v>1.0114000000000001</v>
      </c>
      <c r="J6" s="29">
        <v>1.0523</v>
      </c>
      <c r="K6" s="29">
        <v>1.0523</v>
      </c>
      <c r="L6" s="29">
        <f t="shared" ref="L6:L24" si="2">J6-K6</f>
        <v>0</v>
      </c>
      <c r="M6" s="30">
        <f t="shared" ref="M6:M24" si="3">(J6+K6)/2</f>
        <v>1.0523</v>
      </c>
      <c r="N6" s="29">
        <v>1.0471999999999999</v>
      </c>
      <c r="O6" s="29">
        <v>1.0471999999999999</v>
      </c>
      <c r="P6" s="29">
        <f t="shared" ref="P6:P24" si="4">N6-O6</f>
        <v>0</v>
      </c>
      <c r="Q6" s="30">
        <f t="shared" ref="Q6:Q24" si="5">(N6+O6)/2</f>
        <v>1.0471999999999999</v>
      </c>
      <c r="R6" s="29">
        <f t="shared" ref="R6:R24" si="6">((M6-I6)-0.0103)*50</f>
        <v>1.5299999999999969</v>
      </c>
      <c r="S6" s="29">
        <f t="shared" ref="S6:S24" si="7">((Q6-I6)-0.0103)*50</f>
        <v>1.2749999999999917</v>
      </c>
      <c r="T6" s="29">
        <f t="shared" ref="T6:T24" si="8">R6-S6</f>
        <v>0.25500000000000522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2</v>
      </c>
      <c r="B7" t="s">
        <v>129</v>
      </c>
      <c r="C7">
        <v>4</v>
      </c>
      <c r="D7" t="s">
        <v>54</v>
      </c>
      <c r="E7">
        <v>20</v>
      </c>
      <c r="F7" s="28">
        <v>0.99029999999999996</v>
      </c>
      <c r="G7" s="29">
        <v>0.99029999999999996</v>
      </c>
      <c r="H7" s="29">
        <f t="shared" si="0"/>
        <v>0</v>
      </c>
      <c r="I7" s="36">
        <f t="shared" si="1"/>
        <v>0.99029999999999996</v>
      </c>
      <c r="J7" s="29">
        <v>1.0961000000000001</v>
      </c>
      <c r="K7" s="29">
        <v>1.0961000000000001</v>
      </c>
      <c r="L7" s="29">
        <f t="shared" si="2"/>
        <v>0</v>
      </c>
      <c r="M7" s="30">
        <f t="shared" si="3"/>
        <v>1.0961000000000001</v>
      </c>
      <c r="N7" s="29">
        <v>1.0868</v>
      </c>
      <c r="O7" s="29">
        <v>1.0872999999999999</v>
      </c>
      <c r="P7" s="29">
        <f t="shared" si="4"/>
        <v>-4.9999999999994493E-4</v>
      </c>
      <c r="Q7" s="30">
        <f t="shared" si="5"/>
        <v>1.0870500000000001</v>
      </c>
      <c r="R7" s="29">
        <f t="shared" si="6"/>
        <v>4.7750000000000057</v>
      </c>
      <c r="S7" s="29">
        <f t="shared" si="7"/>
        <v>4.3225000000000051</v>
      </c>
      <c r="T7" s="29">
        <f t="shared" si="8"/>
        <v>0.45250000000000057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 t="s">
        <v>55</v>
      </c>
      <c r="E8">
        <v>20</v>
      </c>
      <c r="F8" s="28">
        <v>1.0026999999999999</v>
      </c>
      <c r="G8" s="29">
        <v>1.0024</v>
      </c>
      <c r="H8" s="29">
        <f t="shared" si="0"/>
        <v>2.9999999999996696E-4</v>
      </c>
      <c r="I8" s="36">
        <f t="shared" si="1"/>
        <v>1.0025499999999998</v>
      </c>
      <c r="J8" s="29">
        <v>1.0670999999999999</v>
      </c>
      <c r="K8" s="29">
        <v>1.0670999999999999</v>
      </c>
      <c r="L8" s="29">
        <f t="shared" si="2"/>
        <v>0</v>
      </c>
      <c r="M8" s="30">
        <f t="shared" si="3"/>
        <v>1.0670999999999999</v>
      </c>
      <c r="N8" s="29">
        <v>1.0586</v>
      </c>
      <c r="O8" s="29">
        <v>1.0586</v>
      </c>
      <c r="P8" s="29">
        <f t="shared" si="4"/>
        <v>0</v>
      </c>
      <c r="Q8" s="30">
        <f t="shared" si="5"/>
        <v>1.0586</v>
      </c>
      <c r="R8" s="29">
        <f t="shared" si="6"/>
        <v>2.7125000000000052</v>
      </c>
      <c r="S8" s="29">
        <f t="shared" si="7"/>
        <v>2.2875000000000076</v>
      </c>
      <c r="T8" s="29">
        <f t="shared" si="8"/>
        <v>0.4249999999999976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130</v>
      </c>
      <c r="C9">
        <v>4</v>
      </c>
      <c r="D9" t="s">
        <v>56</v>
      </c>
      <c r="E9">
        <v>20</v>
      </c>
      <c r="F9" s="28">
        <v>1.0222</v>
      </c>
      <c r="G9" s="29">
        <v>1.0222</v>
      </c>
      <c r="H9" s="29">
        <f t="shared" si="0"/>
        <v>0</v>
      </c>
      <c r="I9" s="36">
        <f t="shared" si="1"/>
        <v>1.0222</v>
      </c>
      <c r="J9" s="29">
        <v>1.0904</v>
      </c>
      <c r="K9" s="29">
        <v>1.0905</v>
      </c>
      <c r="L9" s="29">
        <f t="shared" si="2"/>
        <v>-9.9999999999988987E-5</v>
      </c>
      <c r="M9" s="30">
        <f t="shared" si="3"/>
        <v>1.0904500000000001</v>
      </c>
      <c r="N9" s="29">
        <v>1.0844</v>
      </c>
      <c r="O9" s="29">
        <v>1.0848</v>
      </c>
      <c r="P9" s="29">
        <f t="shared" si="4"/>
        <v>-3.9999999999995595E-4</v>
      </c>
      <c r="Q9" s="30">
        <f t="shared" si="5"/>
        <v>1.0846</v>
      </c>
      <c r="R9" s="29">
        <f t="shared" si="6"/>
        <v>2.8975000000000071</v>
      </c>
      <c r="S9" s="29">
        <f t="shared" si="7"/>
        <v>2.6050000000000004</v>
      </c>
      <c r="T9" s="29">
        <f t="shared" si="8"/>
        <v>0.29250000000000664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 t="s">
        <v>57</v>
      </c>
      <c r="E10">
        <v>20</v>
      </c>
      <c r="F10" s="28">
        <v>1.0044999999999999</v>
      </c>
      <c r="G10" s="29">
        <v>1.0049999999999999</v>
      </c>
      <c r="H10" s="29">
        <f t="shared" si="0"/>
        <v>-4.9999999999994493E-4</v>
      </c>
      <c r="I10" s="36">
        <f t="shared" si="1"/>
        <v>1.00475</v>
      </c>
      <c r="J10" s="29">
        <v>1.0472999999999999</v>
      </c>
      <c r="K10" s="29">
        <v>1.0472999999999999</v>
      </c>
      <c r="L10" s="29">
        <f t="shared" si="2"/>
        <v>0</v>
      </c>
      <c r="M10" s="30">
        <f t="shared" si="3"/>
        <v>1.0472999999999999</v>
      </c>
      <c r="N10" s="29">
        <v>1.0421</v>
      </c>
      <c r="O10" s="29">
        <v>1.0422</v>
      </c>
      <c r="P10" s="29">
        <f t="shared" si="4"/>
        <v>-9.9999999999988987E-5</v>
      </c>
      <c r="Q10" s="30">
        <f t="shared" si="5"/>
        <v>1.0421499999999999</v>
      </c>
      <c r="R10" s="29">
        <f t="shared" si="6"/>
        <v>1.6124999999999932</v>
      </c>
      <c r="S10" s="29">
        <f t="shared" si="7"/>
        <v>1.354999999999994</v>
      </c>
      <c r="T10" s="29">
        <f t="shared" si="8"/>
        <v>0.25749999999999917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4</v>
      </c>
      <c r="B11" t="s">
        <v>131</v>
      </c>
      <c r="C11">
        <v>4</v>
      </c>
      <c r="D11" t="s">
        <v>58</v>
      </c>
      <c r="E11">
        <v>20</v>
      </c>
      <c r="F11" s="28">
        <v>0.9768</v>
      </c>
      <c r="G11" s="29">
        <v>0.9768</v>
      </c>
      <c r="H11" s="29">
        <f t="shared" si="0"/>
        <v>0</v>
      </c>
      <c r="I11" s="36">
        <f t="shared" si="1"/>
        <v>0.9768</v>
      </c>
      <c r="J11" s="29">
        <v>1.0426</v>
      </c>
      <c r="K11" s="29">
        <v>1.0424</v>
      </c>
      <c r="L11" s="29">
        <f t="shared" si="2"/>
        <v>1.9999999999997797E-4</v>
      </c>
      <c r="M11" s="30">
        <f t="shared" si="3"/>
        <v>1.0425</v>
      </c>
      <c r="N11" s="29">
        <v>1.0368999999999999</v>
      </c>
      <c r="O11" s="29">
        <v>1.0369999999999999</v>
      </c>
      <c r="P11" s="29">
        <f t="shared" si="4"/>
        <v>-9.9999999999988987E-5</v>
      </c>
      <c r="Q11" s="30">
        <f t="shared" si="5"/>
        <v>1.03695</v>
      </c>
      <c r="R11" s="29">
        <f t="shared" si="6"/>
        <v>2.7699999999999987</v>
      </c>
      <c r="S11" s="29">
        <f t="shared" si="7"/>
        <v>2.4925000000000015</v>
      </c>
      <c r="T11" s="29">
        <f t="shared" si="8"/>
        <v>0.27749999999999719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 t="s">
        <v>59</v>
      </c>
      <c r="E12">
        <v>20</v>
      </c>
      <c r="F12" s="28">
        <v>1.0058</v>
      </c>
      <c r="G12" s="29">
        <v>1.0058</v>
      </c>
      <c r="H12" s="29">
        <f t="shared" si="0"/>
        <v>0</v>
      </c>
      <c r="I12" s="36">
        <f t="shared" si="1"/>
        <v>1.0058</v>
      </c>
      <c r="J12" s="29">
        <v>1.0470999999999999</v>
      </c>
      <c r="K12" s="29">
        <v>1.0470999999999999</v>
      </c>
      <c r="L12" s="29">
        <f t="shared" si="2"/>
        <v>0</v>
      </c>
      <c r="M12" s="30">
        <f t="shared" si="3"/>
        <v>1.0470999999999999</v>
      </c>
      <c r="N12" s="29">
        <v>1.0422</v>
      </c>
      <c r="O12" s="29">
        <v>1.0422</v>
      </c>
      <c r="P12" s="29">
        <f t="shared" si="4"/>
        <v>0</v>
      </c>
      <c r="Q12" s="30">
        <f t="shared" si="5"/>
        <v>1.0422</v>
      </c>
      <c r="R12" s="29">
        <f t="shared" si="6"/>
        <v>1.5499999999999947</v>
      </c>
      <c r="S12" s="29">
        <f t="shared" si="7"/>
        <v>1.3049999999999995</v>
      </c>
      <c r="T12" s="29">
        <f t="shared" si="8"/>
        <v>0.24499999999999522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5</v>
      </c>
      <c r="B13" t="s">
        <v>132</v>
      </c>
      <c r="C13">
        <v>4</v>
      </c>
      <c r="D13" t="s">
        <v>60</v>
      </c>
      <c r="E13">
        <v>20</v>
      </c>
      <c r="F13" s="28">
        <v>1.0230999999999999</v>
      </c>
      <c r="G13" s="29">
        <v>1.0233000000000001</v>
      </c>
      <c r="H13" s="29">
        <f t="shared" si="0"/>
        <v>-2.0000000000020002E-4</v>
      </c>
      <c r="I13" s="36">
        <f t="shared" si="1"/>
        <v>1.0232000000000001</v>
      </c>
      <c r="J13" s="29">
        <v>1.0893999999999999</v>
      </c>
      <c r="K13" s="29">
        <v>1.089</v>
      </c>
      <c r="L13" s="29">
        <f t="shared" si="2"/>
        <v>3.9999999999995595E-4</v>
      </c>
      <c r="M13" s="30">
        <f t="shared" si="3"/>
        <v>1.0891999999999999</v>
      </c>
      <c r="N13" s="29">
        <v>1.0835999999999999</v>
      </c>
      <c r="O13" s="29">
        <v>1.0834999999999999</v>
      </c>
      <c r="P13" s="29">
        <f t="shared" si="4"/>
        <v>9.9999999999988987E-5</v>
      </c>
      <c r="Q13" s="30">
        <f t="shared" si="5"/>
        <v>1.0835499999999998</v>
      </c>
      <c r="R13" s="29">
        <f t="shared" si="6"/>
        <v>2.7849999999999917</v>
      </c>
      <c r="S13" s="29">
        <f t="shared" si="7"/>
        <v>2.502499999999984</v>
      </c>
      <c r="T13" s="29">
        <f t="shared" si="8"/>
        <v>0.28250000000000774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 t="s">
        <v>61</v>
      </c>
      <c r="E14">
        <v>20</v>
      </c>
      <c r="F14" s="28">
        <v>1.0098</v>
      </c>
      <c r="G14" s="29">
        <v>1.0095000000000001</v>
      </c>
      <c r="H14" s="29">
        <f t="shared" si="0"/>
        <v>2.9999999999996696E-4</v>
      </c>
      <c r="I14" s="36">
        <f t="shared" si="1"/>
        <v>1.0096500000000002</v>
      </c>
      <c r="J14" s="29">
        <v>1.0503</v>
      </c>
      <c r="K14" s="29">
        <v>1.0501</v>
      </c>
      <c r="L14" s="29">
        <f t="shared" si="2"/>
        <v>1.9999999999997797E-4</v>
      </c>
      <c r="M14" s="30">
        <f t="shared" si="3"/>
        <v>1.0502</v>
      </c>
      <c r="N14" s="29">
        <v>1.0456000000000001</v>
      </c>
      <c r="O14" s="31">
        <v>1.0457000000000001</v>
      </c>
      <c r="P14" s="29">
        <f t="shared" si="4"/>
        <v>-9.9999999999988987E-5</v>
      </c>
      <c r="Q14" s="30">
        <f t="shared" si="5"/>
        <v>1.0456500000000002</v>
      </c>
      <c r="R14" s="29">
        <f t="shared" si="6"/>
        <v>1.5124999999999933</v>
      </c>
      <c r="S14" s="29">
        <f t="shared" si="7"/>
        <v>1.2850000000000017</v>
      </c>
      <c r="T14" s="29">
        <f t="shared" si="8"/>
        <v>0.2274999999999916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6</v>
      </c>
      <c r="B15" t="s">
        <v>133</v>
      </c>
      <c r="C15">
        <v>4</v>
      </c>
      <c r="D15" t="s">
        <v>62</v>
      </c>
      <c r="E15">
        <v>20</v>
      </c>
      <c r="F15" s="28">
        <v>0.98070000000000002</v>
      </c>
      <c r="G15" s="29">
        <v>0.98060000000000003</v>
      </c>
      <c r="H15" s="29">
        <f t="shared" si="0"/>
        <v>9.9999999999988987E-5</v>
      </c>
      <c r="I15" s="36">
        <f t="shared" si="1"/>
        <v>0.98065000000000002</v>
      </c>
      <c r="J15" s="29">
        <v>1.0535000000000001</v>
      </c>
      <c r="K15" s="29">
        <v>1.0533999999999999</v>
      </c>
      <c r="L15" s="29">
        <f t="shared" si="2"/>
        <v>1.0000000000021103E-4</v>
      </c>
      <c r="M15" s="30">
        <f t="shared" si="3"/>
        <v>1.05345</v>
      </c>
      <c r="N15" s="29">
        <v>1.0468999999999999</v>
      </c>
      <c r="O15" s="29">
        <v>1.0469999999999999</v>
      </c>
      <c r="P15" s="29">
        <f t="shared" si="4"/>
        <v>-9.9999999999988987E-5</v>
      </c>
      <c r="Q15" s="30">
        <f t="shared" si="5"/>
        <v>1.0469499999999998</v>
      </c>
      <c r="R15" s="29">
        <f t="shared" si="6"/>
        <v>3.1249999999999987</v>
      </c>
      <c r="S15" s="29">
        <f t="shared" si="7"/>
        <v>2.7999999999999901</v>
      </c>
      <c r="T15" s="29">
        <f t="shared" si="8"/>
        <v>0.32500000000000862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 t="s">
        <v>63</v>
      </c>
      <c r="E16">
        <v>20</v>
      </c>
      <c r="F16" s="28">
        <v>0.98480000000000001</v>
      </c>
      <c r="G16" s="29">
        <v>0.9849</v>
      </c>
      <c r="H16" s="29">
        <f t="shared" si="0"/>
        <v>-9.9999999999988987E-5</v>
      </c>
      <c r="I16" s="36">
        <f t="shared" si="1"/>
        <v>0.98485</v>
      </c>
      <c r="J16" s="29">
        <v>1.0303</v>
      </c>
      <c r="K16" s="29">
        <v>1.0302</v>
      </c>
      <c r="L16" s="29">
        <f t="shared" si="2"/>
        <v>9.9999999999988987E-5</v>
      </c>
      <c r="M16" s="30">
        <f t="shared" si="3"/>
        <v>1.0302500000000001</v>
      </c>
      <c r="N16" s="29">
        <v>1.0248999999999999</v>
      </c>
      <c r="O16" s="29">
        <v>1.0250999999999999</v>
      </c>
      <c r="P16" s="29">
        <f t="shared" si="4"/>
        <v>-1.9999999999997797E-4</v>
      </c>
      <c r="Q16" s="30">
        <f t="shared" si="5"/>
        <v>1.0249999999999999</v>
      </c>
      <c r="R16" s="29">
        <f t="shared" si="6"/>
        <v>1.7550000000000052</v>
      </c>
      <c r="S16" s="29">
        <f t="shared" si="7"/>
        <v>1.4924999999999955</v>
      </c>
      <c r="T16" s="29">
        <f t="shared" si="8"/>
        <v>0.26250000000000973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7</v>
      </c>
      <c r="B17" t="s">
        <v>134</v>
      </c>
      <c r="C17">
        <v>4</v>
      </c>
      <c r="D17" t="s">
        <v>64</v>
      </c>
      <c r="E17">
        <v>20</v>
      </c>
      <c r="F17" s="28">
        <v>1.0137</v>
      </c>
      <c r="G17" s="29">
        <v>1.0138</v>
      </c>
      <c r="H17" s="29">
        <f t="shared" si="0"/>
        <v>-9.9999999999988987E-5</v>
      </c>
      <c r="I17" s="36">
        <f t="shared" si="1"/>
        <v>1.0137499999999999</v>
      </c>
      <c r="J17" s="29">
        <v>1.0887</v>
      </c>
      <c r="K17" s="29">
        <v>1.0885</v>
      </c>
      <c r="L17" s="29">
        <f t="shared" si="2"/>
        <v>1.9999999999997797E-4</v>
      </c>
      <c r="M17" s="30">
        <f t="shared" si="3"/>
        <v>1.0886</v>
      </c>
      <c r="N17" s="29">
        <v>1.0824</v>
      </c>
      <c r="O17" s="29">
        <v>1.0822000000000001</v>
      </c>
      <c r="P17" s="29">
        <f t="shared" si="4"/>
        <v>1.9999999999997797E-4</v>
      </c>
      <c r="Q17" s="30">
        <f t="shared" si="5"/>
        <v>1.0823</v>
      </c>
      <c r="R17" s="29">
        <f t="shared" si="6"/>
        <v>3.227500000000004</v>
      </c>
      <c r="S17" s="29">
        <f t="shared" si="7"/>
        <v>2.9125000000000054</v>
      </c>
      <c r="T17" s="29">
        <f t="shared" si="8"/>
        <v>0.31499999999999861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 t="s">
        <v>65</v>
      </c>
      <c r="E18">
        <v>20</v>
      </c>
      <c r="F18" s="28">
        <v>1.0429999999999999</v>
      </c>
      <c r="G18" s="29">
        <v>1.0430999999999999</v>
      </c>
      <c r="H18" s="29">
        <f t="shared" si="0"/>
        <v>-9.9999999999988987E-5</v>
      </c>
      <c r="I18" s="36">
        <f t="shared" si="1"/>
        <v>1.04305</v>
      </c>
      <c r="J18" s="29">
        <v>1.0899000000000001</v>
      </c>
      <c r="K18" s="29">
        <v>1.0898000000000001</v>
      </c>
      <c r="L18" s="29">
        <f t="shared" si="2"/>
        <v>9.9999999999988987E-5</v>
      </c>
      <c r="M18" s="30">
        <f t="shared" si="3"/>
        <v>1.0898500000000002</v>
      </c>
      <c r="N18" s="29">
        <v>1.0840000000000001</v>
      </c>
      <c r="O18" s="29">
        <v>1.0838000000000001</v>
      </c>
      <c r="P18" s="29">
        <f t="shared" si="4"/>
        <v>1.9999999999997797E-4</v>
      </c>
      <c r="Q18" s="30">
        <f t="shared" si="5"/>
        <v>1.0839000000000001</v>
      </c>
      <c r="R18" s="29">
        <f t="shared" si="6"/>
        <v>1.8250000000000086</v>
      </c>
      <c r="S18" s="29">
        <f t="shared" si="7"/>
        <v>1.5275000000000027</v>
      </c>
      <c r="T18" s="29">
        <f t="shared" si="8"/>
        <v>0.29750000000000587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66">
        <v>8</v>
      </c>
      <c r="B19" t="s">
        <v>135</v>
      </c>
      <c r="C19">
        <v>4</v>
      </c>
      <c r="D19" t="s">
        <v>66</v>
      </c>
      <c r="E19">
        <v>20</v>
      </c>
      <c r="F19" s="28">
        <v>1.0454000000000001</v>
      </c>
      <c r="G19" s="29">
        <v>1.0452999999999999</v>
      </c>
      <c r="H19" s="29">
        <f t="shared" si="0"/>
        <v>1.0000000000021103E-4</v>
      </c>
      <c r="I19" s="36">
        <f t="shared" si="1"/>
        <v>1.04535</v>
      </c>
      <c r="J19" s="29">
        <v>1.1161000000000001</v>
      </c>
      <c r="K19" s="29">
        <v>1.1161000000000001</v>
      </c>
      <c r="L19" s="29">
        <f t="shared" si="2"/>
        <v>0</v>
      </c>
      <c r="M19" s="30">
        <f t="shared" si="3"/>
        <v>1.1161000000000001</v>
      </c>
      <c r="N19" s="29">
        <v>1.1097999999999999</v>
      </c>
      <c r="O19" s="29">
        <v>1.1096999999999999</v>
      </c>
      <c r="P19" s="29">
        <f t="shared" si="4"/>
        <v>9.9999999999988987E-5</v>
      </c>
      <c r="Q19" s="30">
        <f t="shared" si="5"/>
        <v>1.10975</v>
      </c>
      <c r="R19" s="29">
        <f t="shared" si="6"/>
        <v>3.0225000000000044</v>
      </c>
      <c r="S19" s="29">
        <f t="shared" si="7"/>
        <v>2.7050000000000005</v>
      </c>
      <c r="T19" s="29">
        <f t="shared" si="8"/>
        <v>0.31750000000000389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 x14ac:dyDescent="0.25">
      <c r="C20">
        <v>8</v>
      </c>
      <c r="D20" t="s">
        <v>67</v>
      </c>
      <c r="E20">
        <v>20</v>
      </c>
      <c r="F20" s="28">
        <v>1.0202</v>
      </c>
      <c r="G20" s="29">
        <v>1.0205</v>
      </c>
      <c r="H20" s="29">
        <f t="shared" si="0"/>
        <v>-2.9999999999996696E-4</v>
      </c>
      <c r="I20" s="36">
        <f t="shared" si="1"/>
        <v>1.0203500000000001</v>
      </c>
      <c r="J20" s="29">
        <v>1.0625</v>
      </c>
      <c r="K20" s="29">
        <v>1.0623</v>
      </c>
      <c r="L20" s="29">
        <f t="shared" si="2"/>
        <v>1.9999999999997797E-4</v>
      </c>
      <c r="M20" s="30">
        <f t="shared" si="3"/>
        <v>1.0624</v>
      </c>
      <c r="N20" s="29">
        <v>1.0576000000000001</v>
      </c>
      <c r="O20" s="29">
        <v>1.0571999999999999</v>
      </c>
      <c r="P20" s="29">
        <f t="shared" si="4"/>
        <v>4.0000000000017799E-4</v>
      </c>
      <c r="Q20" s="30">
        <f t="shared" si="5"/>
        <v>1.0573999999999999</v>
      </c>
      <c r="R20" s="29">
        <f t="shared" si="6"/>
        <v>1.5874999999999959</v>
      </c>
      <c r="S20" s="29">
        <f t="shared" si="7"/>
        <v>1.3374999999999904</v>
      </c>
      <c r="T20" s="29">
        <f t="shared" si="8"/>
        <v>0.25000000000000555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 x14ac:dyDescent="0.25">
      <c r="A21">
        <v>9</v>
      </c>
      <c r="B21" t="s">
        <v>136</v>
      </c>
      <c r="C21">
        <v>4</v>
      </c>
      <c r="D21" t="s">
        <v>68</v>
      </c>
      <c r="E21">
        <v>20</v>
      </c>
      <c r="F21" s="28">
        <v>0.999</v>
      </c>
      <c r="G21" s="29">
        <v>0.99950000000000006</v>
      </c>
      <c r="H21" s="29">
        <f t="shared" si="0"/>
        <v>-5.0000000000005596E-4</v>
      </c>
      <c r="I21" s="36">
        <f t="shared" si="1"/>
        <v>0.99924999999999997</v>
      </c>
      <c r="J21" s="29">
        <v>1.0651999999999999</v>
      </c>
      <c r="K21" s="29">
        <v>1.0649</v>
      </c>
      <c r="L21" s="29">
        <f t="shared" si="2"/>
        <v>2.9999999999996696E-4</v>
      </c>
      <c r="M21" s="30">
        <f t="shared" si="3"/>
        <v>1.0650499999999998</v>
      </c>
      <c r="N21" s="29">
        <v>1.0589999999999999</v>
      </c>
      <c r="O21" s="29">
        <v>1.0589999999999999</v>
      </c>
      <c r="P21" s="29">
        <f t="shared" si="4"/>
        <v>0</v>
      </c>
      <c r="Q21" s="30">
        <f t="shared" si="5"/>
        <v>1.0589999999999999</v>
      </c>
      <c r="R21" s="29">
        <f t="shared" si="6"/>
        <v>2.7749999999999928</v>
      </c>
      <c r="S21" s="29">
        <f t="shared" si="7"/>
        <v>2.4724999999999984</v>
      </c>
      <c r="T21" s="29">
        <f t="shared" si="8"/>
        <v>0.30249999999999444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 x14ac:dyDescent="0.25">
      <c r="C22">
        <v>8</v>
      </c>
      <c r="D22" t="s">
        <v>69</v>
      </c>
      <c r="E22">
        <v>20</v>
      </c>
      <c r="F22" s="28">
        <v>1.0244</v>
      </c>
      <c r="G22" s="29">
        <v>1.0244</v>
      </c>
      <c r="H22" s="29">
        <f t="shared" si="0"/>
        <v>0</v>
      </c>
      <c r="I22" s="36">
        <f t="shared" si="1"/>
        <v>1.0244</v>
      </c>
      <c r="J22" s="29">
        <v>1.0670999999999999</v>
      </c>
      <c r="K22" s="29">
        <v>1.0668</v>
      </c>
      <c r="L22" s="29">
        <f t="shared" si="2"/>
        <v>2.9999999999996696E-4</v>
      </c>
      <c r="M22" s="30">
        <f t="shared" si="3"/>
        <v>1.0669499999999998</v>
      </c>
      <c r="N22" s="29">
        <v>1.0617000000000001</v>
      </c>
      <c r="O22" s="31">
        <v>1.0617000000000001</v>
      </c>
      <c r="P22" s="29">
        <f t="shared" si="4"/>
        <v>0</v>
      </c>
      <c r="Q22" s="30">
        <f t="shared" si="5"/>
        <v>1.0617000000000001</v>
      </c>
      <c r="R22" s="29">
        <f t="shared" si="6"/>
        <v>1.6124999999999932</v>
      </c>
      <c r="S22" s="29">
        <f t="shared" si="7"/>
        <v>1.3500000000000056</v>
      </c>
      <c r="T22" s="29">
        <f t="shared" si="8"/>
        <v>0.26249999999998752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 x14ac:dyDescent="0.25">
      <c r="A23">
        <v>3</v>
      </c>
      <c r="B23" t="s">
        <v>140</v>
      </c>
      <c r="C23">
        <v>4</v>
      </c>
      <c r="D23" t="s">
        <v>70</v>
      </c>
      <c r="E23">
        <v>20</v>
      </c>
      <c r="F23" s="28">
        <v>0.98329999999999995</v>
      </c>
      <c r="G23" s="29">
        <v>0.98309999999999997</v>
      </c>
      <c r="H23" s="29">
        <f>F23-G23</f>
        <v>1.9999999999997797E-4</v>
      </c>
      <c r="I23" s="36">
        <f t="shared" si="1"/>
        <v>0.98319999999999996</v>
      </c>
      <c r="J23" s="29">
        <v>1.0556000000000001</v>
      </c>
      <c r="K23" s="29">
        <v>1.0557000000000001</v>
      </c>
      <c r="L23" s="29">
        <f t="shared" si="2"/>
        <v>-9.9999999999988987E-5</v>
      </c>
      <c r="M23" s="30">
        <f t="shared" si="3"/>
        <v>1.05565</v>
      </c>
      <c r="N23" s="29">
        <v>1.0508999999999999</v>
      </c>
      <c r="O23" s="31">
        <v>1.0504</v>
      </c>
      <c r="P23" s="29">
        <f t="shared" si="4"/>
        <v>4.9999999999994493E-4</v>
      </c>
      <c r="Q23" s="30">
        <f t="shared" si="5"/>
        <v>1.0506500000000001</v>
      </c>
      <c r="R23" s="29">
        <f t="shared" si="6"/>
        <v>3.1075000000000004</v>
      </c>
      <c r="S23" s="29">
        <f t="shared" si="7"/>
        <v>2.8575000000000057</v>
      </c>
      <c r="T23" s="29">
        <f t="shared" si="8"/>
        <v>0.24999999999999467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 x14ac:dyDescent="0.25">
      <c r="C24">
        <v>8</v>
      </c>
      <c r="D24" t="s">
        <v>71</v>
      </c>
      <c r="E24">
        <v>20</v>
      </c>
      <c r="F24" s="28">
        <v>1.0282</v>
      </c>
      <c r="G24" s="29">
        <v>1.0282</v>
      </c>
      <c r="H24" s="29">
        <f>F24-G24</f>
        <v>0</v>
      </c>
      <c r="I24" s="36">
        <f t="shared" si="1"/>
        <v>1.0282</v>
      </c>
      <c r="J24" s="29">
        <v>1.0733999999999999</v>
      </c>
      <c r="K24" s="29">
        <v>1.0731999999999999</v>
      </c>
      <c r="L24" s="29">
        <f t="shared" si="2"/>
        <v>1.9999999999997797E-4</v>
      </c>
      <c r="M24" s="30">
        <f t="shared" si="3"/>
        <v>1.0732999999999999</v>
      </c>
      <c r="N24" s="29">
        <v>1.0684</v>
      </c>
      <c r="O24" s="31">
        <v>1.0685</v>
      </c>
      <c r="P24" s="29">
        <f t="shared" si="4"/>
        <v>-9.9999999999988987E-5</v>
      </c>
      <c r="Q24" s="30">
        <f t="shared" si="5"/>
        <v>1.0684499999999999</v>
      </c>
      <c r="R24" s="29">
        <f t="shared" si="6"/>
        <v>1.7399999999999958</v>
      </c>
      <c r="S24" s="29">
        <f t="shared" si="7"/>
        <v>1.4974999999999949</v>
      </c>
      <c r="T24" s="29">
        <f t="shared" si="8"/>
        <v>0.24250000000000083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 x14ac:dyDescent="0.25">
      <c r="F25" s="28"/>
      <c r="G25" s="29"/>
      <c r="H25" s="29"/>
      <c r="I25" s="30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F26" s="28"/>
      <c r="G26" s="29"/>
      <c r="H26" s="29"/>
      <c r="I26" s="30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F27" s="28"/>
      <c r="G27" s="29"/>
      <c r="H27" s="29"/>
      <c r="I27" s="30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F28" s="28"/>
      <c r="G28" s="29"/>
      <c r="H28" s="29"/>
      <c r="I28" s="30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A10" workbookViewId="0">
      <selection activeCell="P2" sqref="D1:P1048576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hidden="1" customWidth="1"/>
    <col min="5" max="7" width="13.7109375" style="20" hidden="1" customWidth="1"/>
    <col min="8" max="8" width="16.7109375" style="19" hidden="1" customWidth="1"/>
    <col min="9" max="9" width="28.42578125" hidden="1" customWidth="1"/>
    <col min="10" max="11" width="10.140625" hidden="1" customWidth="1"/>
    <col min="12" max="12" width="16.7109375" style="19" hidden="1" customWidth="1"/>
    <col min="13" max="13" width="13.7109375" hidden="1" customWidth="1"/>
    <col min="14" max="14" width="10.7109375" hidden="1" customWidth="1"/>
    <col min="15" max="15" width="7.42578125" style="20" hidden="1" customWidth="1"/>
    <col min="16" max="16" width="16.7109375" style="19" hidden="1" customWidth="1"/>
    <col min="17" max="17" width="41.42578125" customWidth="1"/>
    <col min="18" max="18" width="25" bestFit="1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1" t="s">
        <v>1</v>
      </c>
      <c r="N1" s="81"/>
      <c r="O1" s="81"/>
      <c r="P1" s="82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1" t="s">
        <v>89</v>
      </c>
      <c r="R2" s="62" t="s">
        <v>117</v>
      </c>
      <c r="S2" s="35" t="s">
        <v>118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1</v>
      </c>
      <c r="B4" t="s">
        <v>128</v>
      </c>
      <c r="C4">
        <v>90</v>
      </c>
      <c r="D4" s="19">
        <v>39</v>
      </c>
      <c r="E4">
        <v>29.296700000000001</v>
      </c>
      <c r="F4" s="67">
        <v>29.2971</v>
      </c>
      <c r="G4" s="31">
        <f>E4-F4</f>
        <v>-3.9999999999906777E-4</v>
      </c>
      <c r="H4" s="30">
        <f>(E4+F4)/2</f>
        <v>29.296900000000001</v>
      </c>
      <c r="I4" s="31">
        <v>29.419499999999999</v>
      </c>
      <c r="J4" s="29">
        <v>29.419899999999998</v>
      </c>
      <c r="K4" s="68">
        <f t="shared" ref="K4:K29" si="0">I4-J4</f>
        <v>-3.9999999999906777E-4</v>
      </c>
      <c r="L4" s="30">
        <f>(I4+J4)/2</f>
        <v>29.419699999999999</v>
      </c>
      <c r="M4" s="29">
        <v>29.415400000000002</v>
      </c>
      <c r="N4" s="29">
        <v>29.415800000000001</v>
      </c>
      <c r="O4" s="32">
        <f>M4-N4</f>
        <v>-3.9999999999906777E-4</v>
      </c>
      <c r="P4" s="30">
        <f>(M4+N4)/2</f>
        <v>29.415600000000001</v>
      </c>
      <c r="Q4" s="29">
        <f>L4-H4</f>
        <v>0.12279999999999802</v>
      </c>
      <c r="R4" s="29">
        <f>P4-H4</f>
        <v>0.11870000000000047</v>
      </c>
      <c r="S4" s="29">
        <f>Q4-R4</f>
        <v>4.09999999999755E-3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63</v>
      </c>
      <c r="D5" s="19">
        <v>40</v>
      </c>
      <c r="E5">
        <v>29.011800000000001</v>
      </c>
      <c r="F5" s="67">
        <v>29.011800000000001</v>
      </c>
      <c r="G5" s="31">
        <f t="shared" ref="G5:G32" si="1">E5-F5</f>
        <v>0</v>
      </c>
      <c r="H5" s="30">
        <f t="shared" ref="H5:H32" si="2">(E5+F5)/2</f>
        <v>29.011800000000001</v>
      </c>
      <c r="I5" s="31">
        <v>29.146599999999999</v>
      </c>
      <c r="J5" s="29">
        <v>29.1464</v>
      </c>
      <c r="K5" s="68">
        <f t="shared" si="0"/>
        <v>1.9999999999953388E-4</v>
      </c>
      <c r="L5" s="30">
        <f t="shared" ref="L5:L31" si="3">(I5+J5)/2</f>
        <v>29.1465</v>
      </c>
      <c r="M5" s="29">
        <v>29.143899999999999</v>
      </c>
      <c r="N5" s="29">
        <v>29.143999999999998</v>
      </c>
      <c r="O5" s="31">
        <f t="shared" ref="O5:O32" si="4">M5-N5</f>
        <v>-9.9999999999766942E-5</v>
      </c>
      <c r="P5" s="30">
        <f t="shared" ref="P5:P32" si="5">(M5+N5)/2</f>
        <v>29.143949999999997</v>
      </c>
      <c r="Q5" s="29">
        <f t="shared" ref="Q5:Q31" si="6">L5-H5</f>
        <v>0.13469999999999871</v>
      </c>
      <c r="R5" s="29">
        <f t="shared" ref="R5:R32" si="7">P5-H5</f>
        <v>0.13214999999999577</v>
      </c>
      <c r="S5" s="29">
        <f t="shared" ref="S5:S32" si="8">Q5-R5</f>
        <v>2.5500000000029388E-3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A6">
        <v>2</v>
      </c>
      <c r="B6" t="s">
        <v>129</v>
      </c>
      <c r="C6">
        <v>850</v>
      </c>
      <c r="D6" s="19">
        <v>65</v>
      </c>
      <c r="E6" s="27">
        <v>29.2407</v>
      </c>
      <c r="F6" s="27">
        <v>29.2409</v>
      </c>
      <c r="G6" s="31">
        <f t="shared" si="1"/>
        <v>-1.9999999999953388E-4</v>
      </c>
      <c r="H6" s="30">
        <f t="shared" si="2"/>
        <v>29.2408</v>
      </c>
      <c r="I6" s="31">
        <v>29.254999999999999</v>
      </c>
      <c r="J6" s="29">
        <v>29.2547</v>
      </c>
      <c r="K6" s="29">
        <f t="shared" si="0"/>
        <v>2.9999999999930083E-4</v>
      </c>
      <c r="L6" s="30">
        <f t="shared" si="3"/>
        <v>29.254849999999998</v>
      </c>
      <c r="M6" s="29">
        <v>29.2545</v>
      </c>
      <c r="N6" s="29">
        <v>29.2547</v>
      </c>
      <c r="O6" s="31">
        <f t="shared" si="4"/>
        <v>-1.9999999999953388E-4</v>
      </c>
      <c r="P6" s="30">
        <f t="shared" si="5"/>
        <v>29.2546</v>
      </c>
      <c r="Q6" s="29">
        <f t="shared" si="6"/>
        <v>1.4049999999997453E-2</v>
      </c>
      <c r="R6" s="29">
        <f t="shared" si="7"/>
        <v>1.3799999999999812E-2</v>
      </c>
      <c r="S6" s="29">
        <f t="shared" si="8"/>
        <v>2.49999999997641E-4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C7">
        <v>90</v>
      </c>
      <c r="D7" s="19">
        <v>66</v>
      </c>
      <c r="E7" s="27">
        <v>29.347200000000001</v>
      </c>
      <c r="F7" s="27">
        <v>29.346699999999998</v>
      </c>
      <c r="G7" s="31">
        <f t="shared" si="1"/>
        <v>5.0000000000238742E-4</v>
      </c>
      <c r="H7" s="30">
        <f t="shared" si="2"/>
        <v>29.34695</v>
      </c>
      <c r="I7" s="31">
        <v>29.797999999999998</v>
      </c>
      <c r="J7" s="29">
        <v>29.797899999999998</v>
      </c>
      <c r="K7" s="68">
        <f t="shared" si="0"/>
        <v>9.9999999999766942E-5</v>
      </c>
      <c r="L7" s="30">
        <f t="shared" si="3"/>
        <v>29.79795</v>
      </c>
      <c r="M7" s="29">
        <v>29.7883</v>
      </c>
      <c r="N7" s="29">
        <v>29.7882</v>
      </c>
      <c r="O7" s="31">
        <f t="shared" si="4"/>
        <v>9.9999999999766942E-5</v>
      </c>
      <c r="P7" s="30">
        <f t="shared" si="5"/>
        <v>29.788249999999998</v>
      </c>
      <c r="Q7" s="29">
        <f t="shared" si="6"/>
        <v>0.45100000000000051</v>
      </c>
      <c r="R7" s="29">
        <f t="shared" si="7"/>
        <v>0.44129999999999825</v>
      </c>
      <c r="S7" s="29">
        <f t="shared" si="8"/>
        <v>9.7000000000022624E-3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63</v>
      </c>
      <c r="D8" s="19">
        <v>67</v>
      </c>
      <c r="E8" s="27">
        <v>28.8475</v>
      </c>
      <c r="F8" s="27">
        <v>28.847999999999999</v>
      </c>
      <c r="G8" s="31">
        <f t="shared" si="1"/>
        <v>-4.9999999999883471E-4</v>
      </c>
      <c r="H8" s="30">
        <f t="shared" si="2"/>
        <v>28.847749999999998</v>
      </c>
      <c r="I8" s="31">
        <v>29.203600000000002</v>
      </c>
      <c r="J8" s="29">
        <v>29.203499999999998</v>
      </c>
      <c r="K8" s="68">
        <f t="shared" si="0"/>
        <v>1.0000000000331966E-4</v>
      </c>
      <c r="L8" s="30">
        <f t="shared" si="3"/>
        <v>29.20355</v>
      </c>
      <c r="M8" s="29">
        <v>29.197700000000001</v>
      </c>
      <c r="N8" s="29">
        <v>29.197399999999998</v>
      </c>
      <c r="O8" s="31">
        <f t="shared" si="4"/>
        <v>3.0000000000285354E-4</v>
      </c>
      <c r="P8" s="30">
        <f t="shared" si="5"/>
        <v>29.19755</v>
      </c>
      <c r="Q8" s="29">
        <f t="shared" si="6"/>
        <v>0.35580000000000211</v>
      </c>
      <c r="R8" s="29">
        <f t="shared" si="7"/>
        <v>0.34980000000000189</v>
      </c>
      <c r="S8" s="29">
        <f t="shared" si="8"/>
        <v>6.0000000000002274E-3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A9">
        <v>3</v>
      </c>
      <c r="B9" t="s">
        <v>130</v>
      </c>
      <c r="C9">
        <v>850</v>
      </c>
      <c r="D9" s="19">
        <v>68</v>
      </c>
      <c r="E9" s="27">
        <v>28.725100000000001</v>
      </c>
      <c r="F9" s="27">
        <v>28.725200000000001</v>
      </c>
      <c r="G9" s="31">
        <f t="shared" si="1"/>
        <v>-9.9999999999766942E-5</v>
      </c>
      <c r="H9" s="30">
        <f t="shared" si="2"/>
        <v>28.725149999999999</v>
      </c>
      <c r="I9" s="31">
        <v>28.740400000000001</v>
      </c>
      <c r="J9" s="29">
        <v>28.740300000000001</v>
      </c>
      <c r="K9" s="29">
        <f t="shared" si="0"/>
        <v>9.9999999999766942E-5</v>
      </c>
      <c r="L9" s="30">
        <f t="shared" si="3"/>
        <v>28.740349999999999</v>
      </c>
      <c r="M9" s="29">
        <v>28.738900000000001</v>
      </c>
      <c r="N9" s="29">
        <v>28.738499999999998</v>
      </c>
      <c r="O9" s="31">
        <f t="shared" si="4"/>
        <v>4.0000000000262048E-4</v>
      </c>
      <c r="P9" s="30">
        <f t="shared" si="5"/>
        <v>28.738700000000001</v>
      </c>
      <c r="Q9" s="29">
        <f t="shared" si="6"/>
        <v>1.5200000000000102E-2</v>
      </c>
      <c r="R9" s="29">
        <f t="shared" si="7"/>
        <v>1.3550000000002171E-2</v>
      </c>
      <c r="S9" s="29">
        <f t="shared" si="8"/>
        <v>1.6499999999979309E-3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C10">
        <v>90</v>
      </c>
      <c r="D10" s="19">
        <v>69</v>
      </c>
      <c r="E10" s="27">
        <v>29.028600000000001</v>
      </c>
      <c r="F10" s="27">
        <v>29.028199999999998</v>
      </c>
      <c r="G10" s="31">
        <f t="shared" si="1"/>
        <v>4.0000000000262048E-4</v>
      </c>
      <c r="H10" s="30">
        <f t="shared" si="2"/>
        <v>29.028399999999998</v>
      </c>
      <c r="I10" s="31">
        <v>29.6892</v>
      </c>
      <c r="J10" s="29">
        <v>29.689599999999999</v>
      </c>
      <c r="K10" s="68">
        <f t="shared" si="0"/>
        <v>-3.9999999999906777E-4</v>
      </c>
      <c r="L10" s="30">
        <f t="shared" si="3"/>
        <v>29.689399999999999</v>
      </c>
      <c r="M10" s="29">
        <v>29.6844</v>
      </c>
      <c r="N10" s="29">
        <v>29.684799999999999</v>
      </c>
      <c r="O10" s="31">
        <f t="shared" si="4"/>
        <v>-3.9999999999906777E-4</v>
      </c>
      <c r="P10" s="30">
        <f t="shared" si="5"/>
        <v>29.6846</v>
      </c>
      <c r="Q10" s="29">
        <f t="shared" si="6"/>
        <v>0.66100000000000136</v>
      </c>
      <c r="R10" s="29">
        <f t="shared" si="7"/>
        <v>0.65620000000000189</v>
      </c>
      <c r="S10" s="29">
        <f t="shared" si="8"/>
        <v>4.7999999999994714E-3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C11">
        <v>63</v>
      </c>
      <c r="D11" s="19">
        <v>70</v>
      </c>
      <c r="E11" s="27">
        <v>29.7303</v>
      </c>
      <c r="F11" s="27">
        <v>29.730599999999999</v>
      </c>
      <c r="G11" s="31">
        <f t="shared" si="1"/>
        <v>-2.9999999999930083E-4</v>
      </c>
      <c r="H11" s="30">
        <f t="shared" si="2"/>
        <v>29.730449999999998</v>
      </c>
      <c r="I11" s="31">
        <v>30.223299999999998</v>
      </c>
      <c r="J11" s="29">
        <v>30.223199999999999</v>
      </c>
      <c r="K11" s="68">
        <f t="shared" si="0"/>
        <v>9.9999999999766942E-5</v>
      </c>
      <c r="L11" s="30">
        <f t="shared" si="3"/>
        <v>30.22325</v>
      </c>
      <c r="M11" s="29">
        <v>30.220300000000002</v>
      </c>
      <c r="N11" s="29">
        <v>30.220600000000001</v>
      </c>
      <c r="O11" s="31">
        <f t="shared" si="4"/>
        <v>-2.9999999999930083E-4</v>
      </c>
      <c r="P11" s="30">
        <f t="shared" si="5"/>
        <v>30.22045</v>
      </c>
      <c r="Q11" s="29">
        <f t="shared" si="6"/>
        <v>0.49280000000000257</v>
      </c>
      <c r="R11" s="29">
        <f t="shared" si="7"/>
        <v>0.49000000000000199</v>
      </c>
      <c r="S11" s="29">
        <f t="shared" si="8"/>
        <v>2.8000000000005798E-3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A12">
        <v>4</v>
      </c>
      <c r="B12" t="s">
        <v>131</v>
      </c>
      <c r="C12">
        <v>850</v>
      </c>
      <c r="D12" s="19">
        <v>71</v>
      </c>
      <c r="E12" s="27">
        <v>28.915900000000001</v>
      </c>
      <c r="F12" s="27">
        <v>28.916</v>
      </c>
      <c r="G12" s="31">
        <f t="shared" si="1"/>
        <v>-9.9999999999766942E-5</v>
      </c>
      <c r="H12" s="30">
        <f t="shared" si="2"/>
        <v>28.915950000000002</v>
      </c>
      <c r="I12" s="31">
        <v>28.947099999999999</v>
      </c>
      <c r="J12" s="29">
        <v>28.9467</v>
      </c>
      <c r="K12" s="68">
        <f t="shared" si="0"/>
        <v>3.9999999999906777E-4</v>
      </c>
      <c r="L12" s="30">
        <f t="shared" si="3"/>
        <v>28.946899999999999</v>
      </c>
      <c r="M12" s="29">
        <v>28.944099999999999</v>
      </c>
      <c r="N12" s="29">
        <v>28.944500000000001</v>
      </c>
      <c r="O12" s="31">
        <f t="shared" si="4"/>
        <v>-4.0000000000262048E-4</v>
      </c>
      <c r="P12" s="30">
        <f t="shared" si="5"/>
        <v>28.944299999999998</v>
      </c>
      <c r="Q12" s="29">
        <f t="shared" si="6"/>
        <v>3.0949999999997146E-2</v>
      </c>
      <c r="R12" s="29">
        <f t="shared" si="7"/>
        <v>2.8349999999996101E-2</v>
      </c>
      <c r="S12" s="29">
        <f t="shared" si="8"/>
        <v>2.6000000000010459E-3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C13">
        <v>90</v>
      </c>
      <c r="D13" s="19">
        <v>72</v>
      </c>
      <c r="E13" s="27">
        <v>30.237400000000001</v>
      </c>
      <c r="F13" s="27">
        <v>30.2377</v>
      </c>
      <c r="G13" s="31">
        <f t="shared" si="1"/>
        <v>-2.9999999999930083E-4</v>
      </c>
      <c r="H13" s="30">
        <f t="shared" si="2"/>
        <v>30.237549999999999</v>
      </c>
      <c r="I13" s="31">
        <v>30.9755</v>
      </c>
      <c r="J13" s="29">
        <v>30.9755</v>
      </c>
      <c r="K13" s="68">
        <f t="shared" si="0"/>
        <v>0</v>
      </c>
      <c r="L13" s="30">
        <f t="shared" si="3"/>
        <v>30.9755</v>
      </c>
      <c r="M13" s="29">
        <v>30.964400000000001</v>
      </c>
      <c r="N13" s="29">
        <v>30.964700000000001</v>
      </c>
      <c r="O13" s="31">
        <f t="shared" si="4"/>
        <v>-2.9999999999930083E-4</v>
      </c>
      <c r="P13" s="30">
        <f t="shared" si="5"/>
        <v>30.964550000000003</v>
      </c>
      <c r="Q13" s="29">
        <f t="shared" si="6"/>
        <v>0.73795000000000144</v>
      </c>
      <c r="R13" s="29">
        <f t="shared" si="7"/>
        <v>0.72700000000000387</v>
      </c>
      <c r="S13" s="29">
        <f t="shared" si="8"/>
        <v>1.0949999999997573E-2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C14">
        <v>63</v>
      </c>
      <c r="D14" s="19">
        <v>101</v>
      </c>
      <c r="E14" s="27">
        <v>29.556899999999999</v>
      </c>
      <c r="F14" s="27">
        <v>29.5566</v>
      </c>
      <c r="G14" s="31">
        <f t="shared" si="1"/>
        <v>2.9999999999930083E-4</v>
      </c>
      <c r="H14" s="30">
        <f t="shared" si="2"/>
        <v>29.556750000000001</v>
      </c>
      <c r="I14" s="31">
        <v>30.1113</v>
      </c>
      <c r="J14" s="29">
        <v>30.1111</v>
      </c>
      <c r="K14" s="29">
        <f t="shared" si="0"/>
        <v>1.9999999999953388E-4</v>
      </c>
      <c r="L14" s="30">
        <f t="shared" si="3"/>
        <v>30.1112</v>
      </c>
      <c r="M14" s="29">
        <v>30.105</v>
      </c>
      <c r="N14" s="29">
        <v>30.1051</v>
      </c>
      <c r="O14" s="31">
        <f t="shared" si="4"/>
        <v>-9.9999999999766942E-5</v>
      </c>
      <c r="P14" s="30">
        <f t="shared" si="5"/>
        <v>30.105049999999999</v>
      </c>
      <c r="Q14" s="29">
        <f t="shared" si="6"/>
        <v>0.55444999999999922</v>
      </c>
      <c r="R14" s="29">
        <f t="shared" si="7"/>
        <v>0.54829999999999757</v>
      </c>
      <c r="S14" s="29">
        <f t="shared" si="8"/>
        <v>6.1500000000016541E-3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A15">
        <v>5</v>
      </c>
      <c r="B15" t="s">
        <v>132</v>
      </c>
      <c r="C15">
        <v>850</v>
      </c>
      <c r="D15" s="19">
        <v>102</v>
      </c>
      <c r="E15" s="27">
        <v>30.053799999999999</v>
      </c>
      <c r="F15" s="27">
        <v>30.053599999999999</v>
      </c>
      <c r="G15" s="31">
        <f t="shared" si="1"/>
        <v>1.9999999999953388E-4</v>
      </c>
      <c r="H15" s="30">
        <f t="shared" si="2"/>
        <v>30.053699999999999</v>
      </c>
      <c r="I15" s="31">
        <v>30.078299999999999</v>
      </c>
      <c r="J15" s="29">
        <v>30.078099999999999</v>
      </c>
      <c r="K15" s="68">
        <f t="shared" si="0"/>
        <v>1.9999999999953388E-4</v>
      </c>
      <c r="L15" s="30">
        <f t="shared" si="3"/>
        <v>30.078199999999999</v>
      </c>
      <c r="M15" s="29">
        <v>30.077300000000001</v>
      </c>
      <c r="N15" s="29">
        <v>30.076899999999998</v>
      </c>
      <c r="O15" s="31">
        <f t="shared" si="4"/>
        <v>4.0000000000262048E-4</v>
      </c>
      <c r="P15" s="30">
        <f t="shared" si="5"/>
        <v>30.077100000000002</v>
      </c>
      <c r="Q15" s="29">
        <f t="shared" si="6"/>
        <v>2.4499999999999744E-2</v>
      </c>
      <c r="R15" s="29">
        <f t="shared" si="7"/>
        <v>2.3400000000002308E-2</v>
      </c>
      <c r="S15" s="29">
        <f t="shared" si="8"/>
        <v>1.0999999999974364E-3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C16">
        <v>90</v>
      </c>
      <c r="D16" s="19">
        <v>103</v>
      </c>
      <c r="E16" s="27">
        <v>28.591000000000001</v>
      </c>
      <c r="F16" s="27">
        <v>28.590900000000001</v>
      </c>
      <c r="G16" s="31">
        <f t="shared" si="1"/>
        <v>9.9999999999766942E-5</v>
      </c>
      <c r="H16" s="30">
        <f t="shared" si="2"/>
        <v>28.590949999999999</v>
      </c>
      <c r="I16" s="31">
        <v>29.3339</v>
      </c>
      <c r="J16" s="29">
        <v>29.333600000000001</v>
      </c>
      <c r="K16" s="68">
        <f t="shared" si="0"/>
        <v>2.9999999999930083E-4</v>
      </c>
      <c r="L16" s="30">
        <f t="shared" si="3"/>
        <v>29.333750000000002</v>
      </c>
      <c r="M16" s="29">
        <v>29.319400000000002</v>
      </c>
      <c r="N16" s="29">
        <v>29.318999999999999</v>
      </c>
      <c r="O16" s="31">
        <f t="shared" si="4"/>
        <v>4.0000000000262048E-4</v>
      </c>
      <c r="P16" s="30">
        <f t="shared" si="5"/>
        <v>29.319200000000002</v>
      </c>
      <c r="Q16" s="29">
        <f t="shared" si="6"/>
        <v>0.74280000000000257</v>
      </c>
      <c r="R16" s="29">
        <f t="shared" si="7"/>
        <v>0.72825000000000273</v>
      </c>
      <c r="S16" s="29">
        <f t="shared" si="8"/>
        <v>1.4549999999999841E-2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C17">
        <v>63</v>
      </c>
      <c r="D17" s="19">
        <v>104</v>
      </c>
      <c r="E17" s="27">
        <v>29.3918</v>
      </c>
      <c r="F17" s="27">
        <v>29.391999999999999</v>
      </c>
      <c r="G17" s="31">
        <f t="shared" si="1"/>
        <v>-1.9999999999953388E-4</v>
      </c>
      <c r="H17" s="30">
        <f t="shared" si="2"/>
        <v>29.3919</v>
      </c>
      <c r="I17" s="31">
        <v>29.921800000000001</v>
      </c>
      <c r="J17" s="29">
        <v>29.921399999999998</v>
      </c>
      <c r="K17" s="29">
        <f t="shared" si="0"/>
        <v>4.0000000000262048E-4</v>
      </c>
      <c r="L17" s="30">
        <f t="shared" si="3"/>
        <v>29.921599999999998</v>
      </c>
      <c r="M17" s="29">
        <v>29.917100000000001</v>
      </c>
      <c r="N17" s="29">
        <v>29.917300000000001</v>
      </c>
      <c r="O17" s="31">
        <f t="shared" si="4"/>
        <v>-1.9999999999953388E-4</v>
      </c>
      <c r="P17" s="30">
        <f t="shared" si="5"/>
        <v>29.917200000000001</v>
      </c>
      <c r="Q17" s="29">
        <f t="shared" si="6"/>
        <v>0.52969999999999828</v>
      </c>
      <c r="R17" s="29">
        <f t="shared" si="7"/>
        <v>0.52530000000000143</v>
      </c>
      <c r="S17" s="29">
        <f t="shared" si="8"/>
        <v>4.3999999999968509E-3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A18">
        <v>6</v>
      </c>
      <c r="B18" t="s">
        <v>133</v>
      </c>
      <c r="C18">
        <v>850</v>
      </c>
      <c r="D18" s="19">
        <v>105</v>
      </c>
      <c r="E18" s="27">
        <v>29.5121</v>
      </c>
      <c r="F18" s="27">
        <v>29.512</v>
      </c>
      <c r="G18" s="31">
        <f t="shared" si="1"/>
        <v>9.9999999999766942E-5</v>
      </c>
      <c r="H18" s="30">
        <f t="shared" si="2"/>
        <v>29.512050000000002</v>
      </c>
      <c r="I18" s="31">
        <v>29.515499999999999</v>
      </c>
      <c r="J18" s="29">
        <v>29.5152</v>
      </c>
      <c r="K18" s="29">
        <f t="shared" si="0"/>
        <v>2.9999999999930083E-4</v>
      </c>
      <c r="L18" s="30">
        <f t="shared" si="3"/>
        <v>29.515349999999998</v>
      </c>
      <c r="M18" s="29">
        <v>29.515699999999999</v>
      </c>
      <c r="N18" s="29">
        <v>29.515599999999999</v>
      </c>
      <c r="O18" s="31">
        <f t="shared" si="4"/>
        <v>9.9999999999766942E-5</v>
      </c>
      <c r="P18" s="30">
        <f t="shared" si="5"/>
        <v>29.515650000000001</v>
      </c>
      <c r="Q18" s="29">
        <f t="shared" si="6"/>
        <v>3.2999999999958618E-3</v>
      </c>
      <c r="R18" s="29">
        <f t="shared" si="7"/>
        <v>3.5999999999987153E-3</v>
      </c>
      <c r="S18" s="94">
        <f t="shared" si="8"/>
        <v>-3.0000000000285354E-4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C19">
        <v>90</v>
      </c>
      <c r="D19" s="19">
        <v>106</v>
      </c>
      <c r="E19" s="27">
        <v>29.5106</v>
      </c>
      <c r="F19" s="27">
        <v>29.510200000000001</v>
      </c>
      <c r="G19" s="31">
        <f t="shared" si="1"/>
        <v>3.9999999999906777E-4</v>
      </c>
      <c r="H19" s="30">
        <f t="shared" si="2"/>
        <v>29.510400000000001</v>
      </c>
      <c r="I19" s="29">
        <v>30.1846</v>
      </c>
      <c r="J19" s="29">
        <v>30.185099999999998</v>
      </c>
      <c r="K19" s="68">
        <f t="shared" si="0"/>
        <v>-4.9999999999883471E-4</v>
      </c>
      <c r="L19" s="30">
        <f t="shared" si="3"/>
        <v>30.184849999999997</v>
      </c>
      <c r="M19" s="29">
        <v>30.177800000000001</v>
      </c>
      <c r="N19" s="29">
        <v>30.177399999999999</v>
      </c>
      <c r="O19" s="31">
        <f t="shared" si="4"/>
        <v>4.0000000000262048E-4</v>
      </c>
      <c r="P19" s="30">
        <f t="shared" si="5"/>
        <v>30.177599999999998</v>
      </c>
      <c r="Q19" s="29">
        <f t="shared" si="6"/>
        <v>0.67444999999999666</v>
      </c>
      <c r="R19" s="29">
        <f t="shared" si="7"/>
        <v>0.66719999999999757</v>
      </c>
      <c r="S19" s="29">
        <f t="shared" si="8"/>
        <v>7.2499999999990905E-3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C20">
        <v>63</v>
      </c>
      <c r="D20" s="19">
        <v>107</v>
      </c>
      <c r="E20" s="27">
        <v>29.643699999999999</v>
      </c>
      <c r="F20" s="27">
        <v>29.644100000000002</v>
      </c>
      <c r="G20" s="31">
        <f t="shared" si="1"/>
        <v>-4.0000000000262048E-4</v>
      </c>
      <c r="H20" s="30">
        <f t="shared" si="2"/>
        <v>29.643900000000002</v>
      </c>
      <c r="I20" s="31">
        <v>30.130299999999998</v>
      </c>
      <c r="J20" s="29">
        <v>30.130700000000001</v>
      </c>
      <c r="K20" s="29">
        <f t="shared" si="0"/>
        <v>-4.0000000000262048E-4</v>
      </c>
      <c r="L20" s="30">
        <f t="shared" si="3"/>
        <v>30.130499999999998</v>
      </c>
      <c r="M20" s="29">
        <v>30.125699999999998</v>
      </c>
      <c r="N20" s="29">
        <v>30.126200000000001</v>
      </c>
      <c r="O20" s="32">
        <f t="shared" si="4"/>
        <v>-5.0000000000238742E-4</v>
      </c>
      <c r="P20" s="30">
        <f t="shared" si="5"/>
        <v>30.12595</v>
      </c>
      <c r="Q20" s="29">
        <f t="shared" si="6"/>
        <v>0.4865999999999957</v>
      </c>
      <c r="R20" s="29">
        <f t="shared" si="7"/>
        <v>0.48204999999999742</v>
      </c>
      <c r="S20" s="29">
        <f t="shared" si="8"/>
        <v>4.5499999999982776E-3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A21">
        <v>7</v>
      </c>
      <c r="B21" t="s">
        <v>134</v>
      </c>
      <c r="C21">
        <v>850</v>
      </c>
      <c r="D21" s="19">
        <v>108</v>
      </c>
      <c r="E21" s="27">
        <v>29.8124</v>
      </c>
      <c r="F21" s="27">
        <v>29.8125</v>
      </c>
      <c r="G21" s="31">
        <f t="shared" si="1"/>
        <v>-9.9999999999766942E-5</v>
      </c>
      <c r="H21" s="30">
        <f t="shared" si="2"/>
        <v>29.812449999999998</v>
      </c>
      <c r="I21" s="29">
        <v>29.829000000000001</v>
      </c>
      <c r="J21" s="29">
        <v>29.828499999999998</v>
      </c>
      <c r="K21" s="29">
        <f t="shared" si="0"/>
        <v>5.0000000000238742E-4</v>
      </c>
      <c r="L21" s="30">
        <f t="shared" si="3"/>
        <v>29.828749999999999</v>
      </c>
      <c r="M21" s="29">
        <v>29.828199999999999</v>
      </c>
      <c r="N21" s="29">
        <v>29.828099999999999</v>
      </c>
      <c r="O21" s="31">
        <f t="shared" si="4"/>
        <v>9.9999999999766942E-5</v>
      </c>
      <c r="P21" s="30">
        <f t="shared" si="5"/>
        <v>29.828150000000001</v>
      </c>
      <c r="Q21" s="29">
        <f t="shared" si="6"/>
        <v>1.6300000000001091E-2</v>
      </c>
      <c r="R21" s="29">
        <f t="shared" si="7"/>
        <v>1.570000000000249E-2</v>
      </c>
      <c r="S21" s="29">
        <f t="shared" si="8"/>
        <v>5.9999999999860165E-4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C22">
        <v>90</v>
      </c>
      <c r="D22" s="19">
        <v>109</v>
      </c>
      <c r="E22" s="27">
        <v>31.772600000000001</v>
      </c>
      <c r="F22" s="27">
        <v>31.772500000000001</v>
      </c>
      <c r="G22" s="31">
        <f t="shared" si="1"/>
        <v>9.9999999999766942E-5</v>
      </c>
      <c r="H22" s="30">
        <f t="shared" si="2"/>
        <v>31.772550000000003</v>
      </c>
      <c r="I22" s="31">
        <v>32.381799999999998</v>
      </c>
      <c r="J22" s="29">
        <v>32.381399999999999</v>
      </c>
      <c r="K22" s="29">
        <f t="shared" si="0"/>
        <v>3.9999999999906777E-4</v>
      </c>
      <c r="L22" s="30">
        <f t="shared" si="3"/>
        <v>32.381599999999999</v>
      </c>
      <c r="M22" s="29">
        <v>32.373899999999999</v>
      </c>
      <c r="N22" s="29">
        <v>32.3735</v>
      </c>
      <c r="O22" s="31">
        <f t="shared" si="4"/>
        <v>3.9999999999906777E-4</v>
      </c>
      <c r="P22" s="30">
        <f t="shared" si="5"/>
        <v>32.373699999999999</v>
      </c>
      <c r="Q22" s="29">
        <f t="shared" si="6"/>
        <v>0.60904999999999632</v>
      </c>
      <c r="R22" s="29">
        <f t="shared" si="7"/>
        <v>0.60114999999999696</v>
      </c>
      <c r="S22" s="29">
        <f t="shared" si="8"/>
        <v>7.899999999999352E-3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/>
      <c r="C23">
        <v>63</v>
      </c>
      <c r="D23" s="19">
        <v>110</v>
      </c>
      <c r="E23" s="27">
        <v>30.9696</v>
      </c>
      <c r="F23" s="27">
        <v>30.9697</v>
      </c>
      <c r="G23" s="31">
        <f t="shared" si="1"/>
        <v>-9.9999999999766942E-5</v>
      </c>
      <c r="H23" s="30">
        <f t="shared" si="2"/>
        <v>30.969650000000001</v>
      </c>
      <c r="I23" s="31">
        <v>31.4544</v>
      </c>
      <c r="J23" s="29">
        <v>31.454699999999999</v>
      </c>
      <c r="K23" s="29">
        <f t="shared" si="0"/>
        <v>-2.9999999999930083E-4</v>
      </c>
      <c r="L23" s="30">
        <f t="shared" si="3"/>
        <v>31.454549999999998</v>
      </c>
      <c r="M23" s="29">
        <v>31.4511</v>
      </c>
      <c r="N23" s="29">
        <v>31.450900000000001</v>
      </c>
      <c r="O23" s="31">
        <f t="shared" si="4"/>
        <v>1.9999999999953388E-4</v>
      </c>
      <c r="P23" s="30">
        <f t="shared" si="5"/>
        <v>31.451000000000001</v>
      </c>
      <c r="Q23" s="29">
        <f t="shared" si="6"/>
        <v>0.48489999999999611</v>
      </c>
      <c r="R23" s="29">
        <f t="shared" si="7"/>
        <v>0.48134999999999906</v>
      </c>
      <c r="S23" s="29">
        <f t="shared" si="8"/>
        <v>3.5499999999970555E-3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66">
        <v>8</v>
      </c>
      <c r="B24" t="s">
        <v>135</v>
      </c>
      <c r="C24">
        <v>850</v>
      </c>
      <c r="D24" s="19">
        <v>59</v>
      </c>
      <c r="E24">
        <v>29.305499999999999</v>
      </c>
      <c r="F24" s="67">
        <v>29.305399999999999</v>
      </c>
      <c r="G24" s="31">
        <f t="shared" si="1"/>
        <v>9.9999999999766942E-5</v>
      </c>
      <c r="H24" s="30">
        <f t="shared" si="2"/>
        <v>29.30545</v>
      </c>
      <c r="I24" s="29">
        <v>29.318000000000001</v>
      </c>
      <c r="J24" s="29">
        <v>29.317599999999999</v>
      </c>
      <c r="K24" s="29">
        <f t="shared" si="0"/>
        <v>4.0000000000262048E-4</v>
      </c>
      <c r="L24" s="30">
        <f t="shared" si="3"/>
        <v>29.317799999999998</v>
      </c>
      <c r="M24" s="29">
        <v>29.3188</v>
      </c>
      <c r="N24" s="29">
        <v>29.3184</v>
      </c>
      <c r="O24" s="31">
        <f t="shared" si="4"/>
        <v>3.9999999999906777E-4</v>
      </c>
      <c r="P24" s="30">
        <f t="shared" si="5"/>
        <v>29.3186</v>
      </c>
      <c r="Q24" s="29">
        <f t="shared" si="6"/>
        <v>1.2349999999997863E-2</v>
      </c>
      <c r="R24" s="29">
        <f t="shared" si="7"/>
        <v>1.3149999999999551E-2</v>
      </c>
      <c r="S24" s="94">
        <f t="shared" si="8"/>
        <v>-8.0000000000168825E-4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 s="33"/>
      <c r="C25">
        <v>90</v>
      </c>
      <c r="D25" s="19">
        <v>60</v>
      </c>
      <c r="E25">
        <v>29.1357</v>
      </c>
      <c r="F25" s="67">
        <v>29.135200000000001</v>
      </c>
      <c r="G25" s="31">
        <f t="shared" si="1"/>
        <v>4.9999999999883471E-4</v>
      </c>
      <c r="H25" s="30">
        <f t="shared" si="2"/>
        <v>29.135449999999999</v>
      </c>
      <c r="I25" s="29">
        <v>29.759799999999998</v>
      </c>
      <c r="J25" s="29">
        <v>29.760200000000001</v>
      </c>
      <c r="K25" s="68">
        <f t="shared" si="0"/>
        <v>-4.0000000000262048E-4</v>
      </c>
      <c r="L25" s="30">
        <f t="shared" si="3"/>
        <v>29.759999999999998</v>
      </c>
      <c r="M25" s="29">
        <v>29.7471</v>
      </c>
      <c r="N25" s="29">
        <v>29.747399999999999</v>
      </c>
      <c r="O25" s="31">
        <f t="shared" si="4"/>
        <v>-2.9999999999930083E-4</v>
      </c>
      <c r="P25" s="30">
        <f t="shared" si="5"/>
        <v>29.747250000000001</v>
      </c>
      <c r="Q25" s="29">
        <f t="shared" si="6"/>
        <v>0.62454999999999927</v>
      </c>
      <c r="R25" s="29">
        <f t="shared" si="7"/>
        <v>0.61180000000000234</v>
      </c>
      <c r="S25" s="29">
        <f t="shared" si="8"/>
        <v>1.274999999999693E-2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x14ac:dyDescent="0.25">
      <c r="C26">
        <v>63</v>
      </c>
      <c r="D26" s="19">
        <v>111</v>
      </c>
      <c r="E26">
        <v>29.080100000000002</v>
      </c>
      <c r="F26" s="27">
        <v>29.079799999999999</v>
      </c>
      <c r="G26" s="31">
        <f t="shared" si="1"/>
        <v>3.0000000000285354E-4</v>
      </c>
      <c r="H26" s="30">
        <f t="shared" si="2"/>
        <v>29.07995</v>
      </c>
      <c r="I26" s="29">
        <v>29.436800000000002</v>
      </c>
      <c r="J26" s="29">
        <v>29.437000000000001</v>
      </c>
      <c r="K26" s="29">
        <f t="shared" si="0"/>
        <v>-1.9999999999953388E-4</v>
      </c>
      <c r="L26" s="30">
        <f t="shared" si="3"/>
        <v>29.436900000000001</v>
      </c>
      <c r="M26" s="29">
        <v>29.4314</v>
      </c>
      <c r="N26" s="29">
        <v>29.4312</v>
      </c>
      <c r="O26" s="32">
        <f t="shared" si="4"/>
        <v>1.9999999999953388E-4</v>
      </c>
      <c r="P26" s="30">
        <f t="shared" si="5"/>
        <v>29.4313</v>
      </c>
      <c r="Q26" s="29">
        <f t="shared" si="6"/>
        <v>0.35695000000000121</v>
      </c>
      <c r="R26" s="29">
        <f t="shared" si="7"/>
        <v>0.35135000000000005</v>
      </c>
      <c r="S26" s="29">
        <f t="shared" si="8"/>
        <v>5.6000000000011596E-3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A27">
        <v>9</v>
      </c>
      <c r="B27" t="s">
        <v>136</v>
      </c>
      <c r="C27">
        <v>850</v>
      </c>
      <c r="D27" s="19">
        <v>112</v>
      </c>
      <c r="E27" s="27">
        <v>29.627400000000002</v>
      </c>
      <c r="F27" s="27">
        <v>29.627300000000002</v>
      </c>
      <c r="G27" s="31">
        <f t="shared" si="1"/>
        <v>9.9999999999766942E-5</v>
      </c>
      <c r="H27" s="30">
        <f t="shared" si="2"/>
        <v>29.62735</v>
      </c>
      <c r="I27" s="29">
        <v>29.6538</v>
      </c>
      <c r="J27" s="29">
        <v>29.653400000000001</v>
      </c>
      <c r="K27" s="29">
        <f t="shared" si="0"/>
        <v>3.9999999999906777E-4</v>
      </c>
      <c r="L27" s="30">
        <f t="shared" si="3"/>
        <v>29.653600000000001</v>
      </c>
      <c r="M27" s="29">
        <v>29.653500000000001</v>
      </c>
      <c r="N27" s="29">
        <v>29.653700000000001</v>
      </c>
      <c r="O27" s="31">
        <f t="shared" si="4"/>
        <v>-1.9999999999953388E-4</v>
      </c>
      <c r="P27" s="30">
        <f t="shared" si="5"/>
        <v>29.653600000000001</v>
      </c>
      <c r="Q27" s="29">
        <f t="shared" si="6"/>
        <v>2.6250000000000995E-2</v>
      </c>
      <c r="R27" s="29">
        <f t="shared" si="7"/>
        <v>2.6250000000000995E-2</v>
      </c>
      <c r="S27" s="29">
        <f t="shared" si="8"/>
        <v>0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C28">
        <v>90</v>
      </c>
      <c r="D28" s="19">
        <v>113</v>
      </c>
      <c r="E28" s="27">
        <v>28.763200000000001</v>
      </c>
      <c r="F28" s="27">
        <v>28.763000000000002</v>
      </c>
      <c r="G28" s="31">
        <f t="shared" si="1"/>
        <v>1.9999999999953388E-4</v>
      </c>
      <c r="H28" s="30">
        <f t="shared" si="2"/>
        <v>28.763100000000001</v>
      </c>
      <c r="I28" s="29">
        <v>28.984999999999999</v>
      </c>
      <c r="J28" s="29">
        <v>28.985399999999998</v>
      </c>
      <c r="K28" s="68">
        <f t="shared" si="0"/>
        <v>-3.9999999999906777E-4</v>
      </c>
      <c r="L28" s="30">
        <f t="shared" si="3"/>
        <v>28.985199999999999</v>
      </c>
      <c r="M28" s="29">
        <v>28.979800000000001</v>
      </c>
      <c r="N28" s="29">
        <v>28.9802</v>
      </c>
      <c r="O28" s="31">
        <f t="shared" si="4"/>
        <v>-3.9999999999906777E-4</v>
      </c>
      <c r="P28" s="30">
        <f t="shared" si="5"/>
        <v>28.98</v>
      </c>
      <c r="Q28" s="29">
        <f t="shared" si="6"/>
        <v>0.22209999999999752</v>
      </c>
      <c r="R28" s="29">
        <f t="shared" si="7"/>
        <v>0.21689999999999898</v>
      </c>
      <c r="S28" s="29">
        <f t="shared" si="8"/>
        <v>5.1999999999985391E-3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C29">
        <v>63</v>
      </c>
      <c r="D29" s="43">
        <v>114</v>
      </c>
      <c r="E29" s="27">
        <v>29.957599999999999</v>
      </c>
      <c r="F29" s="27">
        <v>29.957599999999999</v>
      </c>
      <c r="G29" s="31">
        <f t="shared" si="1"/>
        <v>0</v>
      </c>
      <c r="H29" s="30">
        <f t="shared" si="2"/>
        <v>29.957599999999999</v>
      </c>
      <c r="I29" s="29">
        <v>30.3491</v>
      </c>
      <c r="J29" s="29">
        <v>30.348700000000001</v>
      </c>
      <c r="K29" s="68">
        <f t="shared" si="0"/>
        <v>3.9999999999906777E-4</v>
      </c>
      <c r="L29" s="30">
        <f t="shared" si="3"/>
        <v>30.3489</v>
      </c>
      <c r="M29" s="29">
        <v>30.334199999999999</v>
      </c>
      <c r="N29" s="29">
        <v>30.334700000000002</v>
      </c>
      <c r="O29" s="31">
        <f t="shared" si="4"/>
        <v>-5.0000000000238742E-4</v>
      </c>
      <c r="P29" s="30">
        <f t="shared" si="5"/>
        <v>30.33445</v>
      </c>
      <c r="Q29" s="29">
        <f t="shared" si="6"/>
        <v>0.39130000000000109</v>
      </c>
      <c r="R29" s="29">
        <f t="shared" si="7"/>
        <v>0.37685000000000102</v>
      </c>
      <c r="S29" s="29">
        <f t="shared" si="8"/>
        <v>1.4450000000000074E-2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B30" t="s">
        <v>142</v>
      </c>
      <c r="C30">
        <v>90</v>
      </c>
      <c r="D30" s="19">
        <v>44</v>
      </c>
      <c r="E30">
        <v>28.609000000000002</v>
      </c>
      <c r="F30" s="67">
        <v>28.608799999999999</v>
      </c>
      <c r="G30">
        <f t="shared" si="1"/>
        <v>2.000000000030866E-4</v>
      </c>
      <c r="H30" s="19">
        <f t="shared" si="2"/>
        <v>28.608899999999998</v>
      </c>
      <c r="I30" s="29">
        <v>28.8263</v>
      </c>
      <c r="J30" s="29">
        <v>28.825900000000001</v>
      </c>
      <c r="K30" s="68">
        <f>I30-J30</f>
        <v>3.9999999999906777E-4</v>
      </c>
      <c r="L30" s="30">
        <f t="shared" si="3"/>
        <v>28.8261</v>
      </c>
      <c r="M30" s="29">
        <v>28.8246</v>
      </c>
      <c r="N30" s="29">
        <v>28.8245</v>
      </c>
      <c r="O30" s="31">
        <f t="shared" si="4"/>
        <v>9.9999999999766942E-5</v>
      </c>
      <c r="P30" s="30">
        <f t="shared" si="5"/>
        <v>28.824550000000002</v>
      </c>
      <c r="Q30" s="29">
        <f t="shared" si="6"/>
        <v>0.21720000000000184</v>
      </c>
      <c r="R30" s="29">
        <f t="shared" si="7"/>
        <v>0.21565000000000367</v>
      </c>
      <c r="S30" s="29">
        <f t="shared" si="8"/>
        <v>1.549999999998164E-3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C31">
        <v>63</v>
      </c>
      <c r="D31" s="19">
        <v>45</v>
      </c>
      <c r="E31">
        <v>29.014399999999998</v>
      </c>
      <c r="F31" s="67">
        <v>29.0139</v>
      </c>
      <c r="G31">
        <f t="shared" si="1"/>
        <v>4.9999999999883471E-4</v>
      </c>
      <c r="H31" s="19">
        <f t="shared" si="2"/>
        <v>29.014150000000001</v>
      </c>
      <c r="I31" s="29">
        <v>29.201599999999999</v>
      </c>
      <c r="J31" s="29">
        <v>29.2013</v>
      </c>
      <c r="K31" s="68">
        <f>I31-J31</f>
        <v>2.9999999999930083E-4</v>
      </c>
      <c r="L31" s="30">
        <f t="shared" si="3"/>
        <v>29.201450000000001</v>
      </c>
      <c r="M31" s="29">
        <v>29.1996</v>
      </c>
      <c r="N31" s="29">
        <v>29.199400000000001</v>
      </c>
      <c r="O31" s="31">
        <f t="shared" si="4"/>
        <v>1.9999999999953388E-4</v>
      </c>
      <c r="P31" s="30">
        <f t="shared" si="5"/>
        <v>29.1995</v>
      </c>
      <c r="Q31" s="29">
        <f t="shared" si="6"/>
        <v>0.18730000000000047</v>
      </c>
      <c r="R31" s="29">
        <f t="shared" si="7"/>
        <v>0.18534999999999968</v>
      </c>
      <c r="S31" s="29">
        <f t="shared" si="8"/>
        <v>1.9500000000007844E-3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D32" s="19">
        <v>46</v>
      </c>
      <c r="E32">
        <v>29.857299999999999</v>
      </c>
      <c r="F32" s="67">
        <v>29.8568</v>
      </c>
      <c r="G32">
        <f t="shared" si="1"/>
        <v>4.9999999999883471E-4</v>
      </c>
      <c r="H32" s="19">
        <f t="shared" si="2"/>
        <v>29.857050000000001</v>
      </c>
      <c r="I32" s="29"/>
      <c r="J32" s="29"/>
      <c r="K32" s="68"/>
      <c r="L32" s="30"/>
      <c r="M32" s="29"/>
      <c r="N32" s="29"/>
      <c r="O32" s="31">
        <f t="shared" si="4"/>
        <v>0</v>
      </c>
      <c r="P32" s="30">
        <f t="shared" si="5"/>
        <v>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4:42" x14ac:dyDescent="0.25">
      <c r="D33" s="30"/>
      <c r="E33" s="29"/>
      <c r="F33" s="29"/>
      <c r="G33" s="31"/>
      <c r="H33" s="30"/>
      <c r="I33" s="29"/>
      <c r="J33" s="29"/>
      <c r="K33" s="29"/>
      <c r="L33" s="30"/>
      <c r="M33" s="29"/>
      <c r="N33" s="29"/>
      <c r="O33" s="31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4:42" x14ac:dyDescent="0.25">
      <c r="E34" s="31"/>
      <c r="F34" s="31"/>
      <c r="G34" s="31"/>
      <c r="H34" s="30"/>
      <c r="I34" s="29"/>
      <c r="J34" s="29"/>
      <c r="K34" s="29"/>
      <c r="L34" s="30"/>
      <c r="M34" s="29"/>
      <c r="N34" s="29"/>
      <c r="O34" s="31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4:42" x14ac:dyDescent="0.25">
      <c r="E35" s="31"/>
      <c r="F35" s="31"/>
      <c r="G35" s="31"/>
      <c r="H35" s="30"/>
      <c r="I35" s="29"/>
      <c r="J35" s="29"/>
      <c r="K35" s="29"/>
      <c r="L35" s="30"/>
      <c r="M35" s="29"/>
      <c r="N35" s="29"/>
      <c r="O35" s="31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4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4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4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4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4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4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4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4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4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4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4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4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4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P12" workbookViewId="0">
      <selection activeCell="R30" sqref="R30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41.42578125" bestFit="1" customWidth="1"/>
    <col min="17" max="17" width="25" bestFit="1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1" t="s">
        <v>1</v>
      </c>
      <c r="M1" s="81"/>
      <c r="N1" s="82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80</v>
      </c>
      <c r="Q2" s="33" t="s">
        <v>82</v>
      </c>
      <c r="R2" s="35" t="s">
        <v>85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119</v>
      </c>
      <c r="B4">
        <v>850</v>
      </c>
      <c r="C4" s="19">
        <v>11</v>
      </c>
      <c r="D4">
        <v>31.311599999999999</v>
      </c>
      <c r="E4" s="38">
        <v>31.311399999999999</v>
      </c>
      <c r="F4">
        <f>D4-E4</f>
        <v>1.9999999999953388E-4</v>
      </c>
      <c r="G4" s="19">
        <f>(D4+E4)/2</f>
        <v>31.311499999999999</v>
      </c>
      <c r="H4" s="27">
        <v>31.313800000000001</v>
      </c>
      <c r="I4" s="27">
        <v>31.314299999999999</v>
      </c>
      <c r="J4" s="38">
        <f>H4-I4</f>
        <v>-4.9999999999883471E-4</v>
      </c>
      <c r="K4" s="19">
        <f>(H4+I4)/2</f>
        <v>31.314050000000002</v>
      </c>
      <c r="L4" s="29">
        <v>31.314</v>
      </c>
      <c r="M4" s="27">
        <v>31.313800000000001</v>
      </c>
      <c r="N4" s="68">
        <f>L4-M4</f>
        <v>1.9999999999953388E-4</v>
      </c>
      <c r="O4" s="19">
        <f>(L4+M4)/2</f>
        <v>31.3139</v>
      </c>
      <c r="P4">
        <f>K4-G4</f>
        <v>2.5500000000029388E-3</v>
      </c>
      <c r="Q4">
        <f>O4-G4</f>
        <v>2.400000000001512E-3</v>
      </c>
      <c r="R4">
        <f>P4-Q4</f>
        <v>1.5000000000142677E-4</v>
      </c>
    </row>
    <row r="5" spans="1:18" x14ac:dyDescent="0.25">
      <c r="B5">
        <v>90</v>
      </c>
      <c r="C5" s="19">
        <v>12</v>
      </c>
      <c r="D5">
        <v>31.4968</v>
      </c>
      <c r="E5" s="67">
        <v>31.496500000000001</v>
      </c>
      <c r="F5">
        <f t="shared" ref="F5:F33" si="0">D5-E5</f>
        <v>2.9999999999930083E-4</v>
      </c>
      <c r="G5" s="19">
        <f t="shared" ref="G5:G33" si="1">(D5+E5)/2</f>
        <v>31.496650000000002</v>
      </c>
      <c r="H5" s="27">
        <v>31.742599999999999</v>
      </c>
      <c r="I5" s="27">
        <v>31.743099999999998</v>
      </c>
      <c r="J5" s="38">
        <f t="shared" ref="J5:J33" si="2">H5-I5</f>
        <v>-4.9999999999883471E-4</v>
      </c>
      <c r="K5" s="19">
        <f t="shared" ref="K5:K33" si="3">(H5+I5)/2</f>
        <v>31.742849999999997</v>
      </c>
      <c r="L5" s="29">
        <v>31.723800000000001</v>
      </c>
      <c r="M5" s="27">
        <v>31.723500000000001</v>
      </c>
      <c r="N5" s="68">
        <f t="shared" ref="N5:N33" si="4">L5-M5</f>
        <v>2.9999999999930083E-4</v>
      </c>
      <c r="O5" s="19">
        <f t="shared" ref="O5:O33" si="5">(L5+M5)/2</f>
        <v>31.723649999999999</v>
      </c>
      <c r="P5">
        <f t="shared" ref="P5:P33" si="6">K5-G5</f>
        <v>0.24619999999999465</v>
      </c>
      <c r="Q5">
        <f t="shared" ref="Q5:Q33" si="7">O5-G5</f>
        <v>0.22699999999999676</v>
      </c>
      <c r="R5">
        <f t="shared" ref="R5:R33" si="8">P5-Q5</f>
        <v>1.9199999999997885E-2</v>
      </c>
    </row>
    <row r="6" spans="1:18" x14ac:dyDescent="0.25">
      <c r="B6">
        <v>63</v>
      </c>
      <c r="C6" s="19">
        <v>13</v>
      </c>
      <c r="D6">
        <v>29.475899999999999</v>
      </c>
      <c r="E6" s="67">
        <v>29.4756</v>
      </c>
      <c r="F6">
        <f t="shared" si="0"/>
        <v>2.9999999999930083E-4</v>
      </c>
      <c r="G6" s="19">
        <f t="shared" si="1"/>
        <v>29.475749999999998</v>
      </c>
      <c r="H6" s="27">
        <v>29.773299999999999</v>
      </c>
      <c r="I6" s="27">
        <v>29.773800000000001</v>
      </c>
      <c r="J6">
        <f t="shared" si="2"/>
        <v>-5.0000000000238742E-4</v>
      </c>
      <c r="K6" s="19">
        <f t="shared" si="3"/>
        <v>29.77355</v>
      </c>
      <c r="L6" s="29">
        <v>29.7593</v>
      </c>
      <c r="M6" s="27">
        <v>29.758900000000001</v>
      </c>
      <c r="N6" s="68">
        <f t="shared" si="4"/>
        <v>3.9999999999906777E-4</v>
      </c>
      <c r="O6" s="19">
        <f t="shared" si="5"/>
        <v>29.7591</v>
      </c>
      <c r="P6">
        <f t="shared" si="6"/>
        <v>0.29780000000000229</v>
      </c>
      <c r="Q6">
        <f t="shared" si="7"/>
        <v>0.28335000000000221</v>
      </c>
      <c r="R6">
        <f t="shared" si="8"/>
        <v>1.4450000000000074E-2</v>
      </c>
    </row>
    <row r="7" spans="1:18" x14ac:dyDescent="0.25">
      <c r="A7" t="s">
        <v>120</v>
      </c>
      <c r="B7">
        <v>850</v>
      </c>
      <c r="C7" s="19">
        <v>14</v>
      </c>
      <c r="D7">
        <v>29.026499999999999</v>
      </c>
      <c r="E7" s="38">
        <v>29.026</v>
      </c>
      <c r="F7">
        <f t="shared" si="0"/>
        <v>4.9999999999883471E-4</v>
      </c>
      <c r="G7" s="19">
        <f t="shared" si="1"/>
        <v>29.026249999999997</v>
      </c>
      <c r="H7" s="27">
        <v>29.028700000000001</v>
      </c>
      <c r="I7" s="27">
        <v>29.0288</v>
      </c>
      <c r="J7" s="38">
        <f t="shared" si="2"/>
        <v>-9.9999999999766942E-5</v>
      </c>
      <c r="K7" s="19">
        <f t="shared" si="3"/>
        <v>29.028750000000002</v>
      </c>
      <c r="L7" s="29">
        <v>29.029800000000002</v>
      </c>
      <c r="M7" s="27">
        <v>29.029499999999999</v>
      </c>
      <c r="N7" s="68">
        <f t="shared" si="4"/>
        <v>3.0000000000285354E-4</v>
      </c>
      <c r="O7" s="19">
        <f t="shared" si="5"/>
        <v>29.02965</v>
      </c>
      <c r="P7">
        <f t="shared" si="6"/>
        <v>2.5000000000048317E-3</v>
      </c>
      <c r="Q7">
        <f t="shared" si="7"/>
        <v>3.4000000000027342E-3</v>
      </c>
      <c r="R7" s="41">
        <f t="shared" si="8"/>
        <v>-8.9999999999790248E-4</v>
      </c>
    </row>
    <row r="8" spans="1:18" x14ac:dyDescent="0.25">
      <c r="B8">
        <v>90</v>
      </c>
      <c r="C8" s="19">
        <v>15</v>
      </c>
      <c r="D8">
        <v>29.106400000000001</v>
      </c>
      <c r="E8" s="67">
        <v>29.106000000000002</v>
      </c>
      <c r="F8">
        <f t="shared" si="0"/>
        <v>3.9999999999906777E-4</v>
      </c>
      <c r="G8" s="19">
        <f t="shared" si="1"/>
        <v>29.106200000000001</v>
      </c>
      <c r="H8" s="27">
        <v>29.4879</v>
      </c>
      <c r="I8" s="27">
        <v>29.488099999999999</v>
      </c>
      <c r="J8" s="38">
        <f t="shared" si="2"/>
        <v>-1.9999999999953388E-4</v>
      </c>
      <c r="K8" s="19">
        <f t="shared" si="3"/>
        <v>29.488</v>
      </c>
      <c r="L8" s="29">
        <v>29.4681</v>
      </c>
      <c r="M8" s="27">
        <v>29.468299999999999</v>
      </c>
      <c r="N8" s="29">
        <f t="shared" si="4"/>
        <v>-1.9999999999953388E-4</v>
      </c>
      <c r="O8" s="19">
        <f t="shared" si="5"/>
        <v>29.4682</v>
      </c>
      <c r="P8">
        <f t="shared" si="6"/>
        <v>0.38179999999999836</v>
      </c>
      <c r="Q8">
        <f t="shared" si="7"/>
        <v>0.36199999999999832</v>
      </c>
      <c r="R8">
        <f t="shared" si="8"/>
        <v>1.980000000000004E-2</v>
      </c>
    </row>
    <row r="9" spans="1:18" x14ac:dyDescent="0.25">
      <c r="B9">
        <v>63</v>
      </c>
      <c r="C9" s="19">
        <v>16</v>
      </c>
      <c r="D9">
        <v>28.7759</v>
      </c>
      <c r="E9" s="67">
        <v>28.775400000000001</v>
      </c>
      <c r="F9">
        <f t="shared" si="0"/>
        <v>4.9999999999883471E-4</v>
      </c>
      <c r="G9" s="19">
        <f t="shared" si="1"/>
        <v>28.775649999999999</v>
      </c>
      <c r="H9" s="27">
        <v>29.168399999999998</v>
      </c>
      <c r="I9" s="27">
        <v>29.168900000000001</v>
      </c>
      <c r="J9" s="38">
        <f t="shared" si="2"/>
        <v>-5.0000000000238742E-4</v>
      </c>
      <c r="K9" s="19">
        <f t="shared" si="3"/>
        <v>29.16865</v>
      </c>
      <c r="L9" s="29">
        <v>29.151299999999999</v>
      </c>
      <c r="M9" s="27">
        <v>29.151199999999999</v>
      </c>
      <c r="N9" s="93">
        <f t="shared" si="4"/>
        <v>9.9999999999766942E-5</v>
      </c>
      <c r="O9" s="19">
        <f t="shared" si="5"/>
        <v>29.151249999999997</v>
      </c>
      <c r="P9">
        <f t="shared" si="6"/>
        <v>0.39300000000000068</v>
      </c>
      <c r="Q9">
        <f t="shared" si="7"/>
        <v>0.3755999999999986</v>
      </c>
      <c r="R9">
        <f t="shared" si="8"/>
        <v>1.740000000000208E-2</v>
      </c>
    </row>
    <row r="10" spans="1:18" x14ac:dyDescent="0.25">
      <c r="A10" t="s">
        <v>121</v>
      </c>
      <c r="B10">
        <v>850</v>
      </c>
      <c r="C10" s="19">
        <v>17</v>
      </c>
      <c r="D10">
        <v>29.0318</v>
      </c>
      <c r="E10" s="67">
        <v>29.0318</v>
      </c>
      <c r="F10">
        <f t="shared" si="0"/>
        <v>0</v>
      </c>
      <c r="G10" s="19">
        <f t="shared" si="1"/>
        <v>29.0318</v>
      </c>
      <c r="H10" s="27">
        <v>29.0458</v>
      </c>
      <c r="I10" s="27">
        <v>29.046299999999999</v>
      </c>
      <c r="J10">
        <f t="shared" si="2"/>
        <v>-4.9999999999883471E-4</v>
      </c>
      <c r="K10" s="19">
        <f t="shared" si="3"/>
        <v>29.046050000000001</v>
      </c>
      <c r="L10" s="29">
        <v>29.045400000000001</v>
      </c>
      <c r="M10" s="27">
        <v>29.0459</v>
      </c>
      <c r="N10" s="68">
        <f t="shared" si="4"/>
        <v>-4.9999999999883471E-4</v>
      </c>
      <c r="O10" s="19">
        <f t="shared" si="5"/>
        <v>29.045650000000002</v>
      </c>
      <c r="P10">
        <f t="shared" si="6"/>
        <v>1.425000000000054E-2</v>
      </c>
      <c r="Q10">
        <f t="shared" si="7"/>
        <v>1.3850000000001472E-2</v>
      </c>
      <c r="R10">
        <f t="shared" si="8"/>
        <v>3.9999999999906777E-4</v>
      </c>
    </row>
    <row r="11" spans="1:18" x14ac:dyDescent="0.25">
      <c r="B11">
        <v>90</v>
      </c>
      <c r="C11" s="19">
        <v>18</v>
      </c>
      <c r="D11">
        <v>30.244299999999999</v>
      </c>
      <c r="E11" s="67">
        <v>30.244399999999999</v>
      </c>
      <c r="F11">
        <f t="shared" si="0"/>
        <v>-9.9999999999766942E-5</v>
      </c>
      <c r="G11" s="19">
        <f t="shared" si="1"/>
        <v>30.244349999999997</v>
      </c>
      <c r="H11" s="27">
        <v>31.139099999999999</v>
      </c>
      <c r="I11" s="27">
        <v>31.139600000000002</v>
      </c>
      <c r="J11" s="38">
        <f t="shared" si="2"/>
        <v>-5.0000000000238742E-4</v>
      </c>
      <c r="K11" s="19">
        <f t="shared" si="3"/>
        <v>31.13935</v>
      </c>
      <c r="L11" s="29">
        <v>31.118400000000001</v>
      </c>
      <c r="M11" s="27">
        <v>31.118600000000001</v>
      </c>
      <c r="N11" s="68">
        <f t="shared" si="4"/>
        <v>-1.9999999999953388E-4</v>
      </c>
      <c r="O11" s="19">
        <f t="shared" si="5"/>
        <v>31.118500000000001</v>
      </c>
      <c r="P11">
        <f t="shared" si="6"/>
        <v>0.89500000000000313</v>
      </c>
      <c r="Q11">
        <f t="shared" si="7"/>
        <v>0.87415000000000376</v>
      </c>
      <c r="R11">
        <f t="shared" si="8"/>
        <v>2.0849999999999369E-2</v>
      </c>
    </row>
    <row r="12" spans="1:18" x14ac:dyDescent="0.25">
      <c r="B12">
        <v>63</v>
      </c>
      <c r="C12" s="19">
        <v>19</v>
      </c>
      <c r="D12">
        <v>30.806799999999999</v>
      </c>
      <c r="E12" s="67">
        <v>30.806899999999999</v>
      </c>
      <c r="F12">
        <f t="shared" si="0"/>
        <v>-9.9999999999766942E-5</v>
      </c>
      <c r="G12" s="19">
        <f t="shared" si="1"/>
        <v>30.806849999999997</v>
      </c>
      <c r="H12" s="27">
        <v>31.451499999999999</v>
      </c>
      <c r="I12" s="27">
        <v>31.451799999999999</v>
      </c>
      <c r="J12" s="38">
        <f t="shared" si="2"/>
        <v>-2.9999999999930083E-4</v>
      </c>
      <c r="K12" s="19">
        <f t="shared" si="3"/>
        <v>31.451650000000001</v>
      </c>
      <c r="L12" s="29">
        <v>31.433499999999999</v>
      </c>
      <c r="M12" s="27">
        <v>31.434000000000001</v>
      </c>
      <c r="N12" s="93">
        <f t="shared" si="4"/>
        <v>-5.0000000000238742E-4</v>
      </c>
      <c r="O12" s="19">
        <f t="shared" si="5"/>
        <v>31.43375</v>
      </c>
      <c r="P12">
        <f t="shared" si="6"/>
        <v>0.64480000000000359</v>
      </c>
      <c r="Q12">
        <f t="shared" si="7"/>
        <v>0.62690000000000268</v>
      </c>
      <c r="R12">
        <f t="shared" si="8"/>
        <v>1.7900000000000915E-2</v>
      </c>
    </row>
    <row r="13" spans="1:18" x14ac:dyDescent="0.25">
      <c r="A13" t="s">
        <v>122</v>
      </c>
      <c r="B13">
        <v>850</v>
      </c>
      <c r="C13" s="19">
        <v>20</v>
      </c>
      <c r="D13">
        <v>31.238299999999999</v>
      </c>
      <c r="E13" s="67">
        <v>31.2378</v>
      </c>
      <c r="F13">
        <f t="shared" si="0"/>
        <v>4.9999999999883471E-4</v>
      </c>
      <c r="G13" s="19">
        <f t="shared" si="1"/>
        <v>31.238050000000001</v>
      </c>
      <c r="H13" s="27">
        <v>31.25</v>
      </c>
      <c r="I13" s="27">
        <v>31.2499</v>
      </c>
      <c r="J13" s="38">
        <f t="shared" si="2"/>
        <v>9.9999999999766942E-5</v>
      </c>
      <c r="K13" s="19">
        <f t="shared" si="3"/>
        <v>31.249949999999998</v>
      </c>
      <c r="L13" s="29">
        <v>31.248899999999999</v>
      </c>
      <c r="M13" s="27">
        <v>31.249199999999998</v>
      </c>
      <c r="N13" s="29">
        <f t="shared" si="4"/>
        <v>-2.9999999999930083E-4</v>
      </c>
      <c r="O13" s="19">
        <f t="shared" si="5"/>
        <v>31.249049999999997</v>
      </c>
      <c r="P13">
        <f t="shared" si="6"/>
        <v>1.1899999999997135E-2</v>
      </c>
      <c r="Q13">
        <f t="shared" si="7"/>
        <v>1.099999999999568E-2</v>
      </c>
      <c r="R13">
        <f t="shared" si="8"/>
        <v>9.0000000000145519E-4</v>
      </c>
    </row>
    <row r="14" spans="1:18" x14ac:dyDescent="0.25">
      <c r="B14">
        <v>90</v>
      </c>
      <c r="C14" s="19">
        <v>21</v>
      </c>
      <c r="D14">
        <v>29.712599999999998</v>
      </c>
      <c r="E14" s="67">
        <v>29.713000000000001</v>
      </c>
      <c r="F14">
        <f t="shared" si="0"/>
        <v>-4.0000000000262048E-4</v>
      </c>
      <c r="G14" s="19">
        <f t="shared" si="1"/>
        <v>29.712800000000001</v>
      </c>
      <c r="H14" s="27">
        <v>30.644600000000001</v>
      </c>
      <c r="I14" s="27">
        <v>30.6448</v>
      </c>
      <c r="J14" s="38">
        <f t="shared" si="2"/>
        <v>-1.9999999999953388E-4</v>
      </c>
      <c r="K14" s="19">
        <f t="shared" si="3"/>
        <v>30.6447</v>
      </c>
      <c r="L14" s="29">
        <v>30.622900000000001</v>
      </c>
      <c r="M14" s="27">
        <v>30.623200000000001</v>
      </c>
      <c r="N14" s="68">
        <f t="shared" si="4"/>
        <v>-2.9999999999930083E-4</v>
      </c>
      <c r="O14" s="19">
        <f t="shared" si="5"/>
        <v>30.623049999999999</v>
      </c>
      <c r="P14">
        <f t="shared" si="6"/>
        <v>0.93189999999999884</v>
      </c>
      <c r="Q14">
        <f t="shared" si="7"/>
        <v>0.91024999999999778</v>
      </c>
      <c r="R14">
        <f t="shared" si="8"/>
        <v>2.1650000000001057E-2</v>
      </c>
    </row>
    <row r="15" spans="1:18" x14ac:dyDescent="0.25">
      <c r="B15">
        <v>63</v>
      </c>
      <c r="C15" s="19">
        <v>22</v>
      </c>
      <c r="D15">
        <v>29.232900000000001</v>
      </c>
      <c r="E15" s="67">
        <v>29.232700000000001</v>
      </c>
      <c r="F15">
        <f t="shared" si="0"/>
        <v>1.9999999999953388E-4</v>
      </c>
      <c r="G15" s="19">
        <f t="shared" si="1"/>
        <v>29.232800000000001</v>
      </c>
      <c r="H15" s="27">
        <v>29.852</v>
      </c>
      <c r="I15" s="27">
        <v>29.851900000000001</v>
      </c>
      <c r="J15" s="38">
        <f t="shared" si="2"/>
        <v>9.9999999999766942E-5</v>
      </c>
      <c r="K15" s="19">
        <f t="shared" si="3"/>
        <v>29.851950000000002</v>
      </c>
      <c r="L15" s="29">
        <v>29.8383</v>
      </c>
      <c r="M15" s="27">
        <v>29.837900000000001</v>
      </c>
      <c r="N15" s="68">
        <f t="shared" si="4"/>
        <v>3.9999999999906777E-4</v>
      </c>
      <c r="O15" s="19">
        <f t="shared" si="5"/>
        <v>29.838100000000001</v>
      </c>
      <c r="P15">
        <f t="shared" si="6"/>
        <v>0.6191500000000012</v>
      </c>
      <c r="Q15">
        <f t="shared" si="7"/>
        <v>0.60529999999999973</v>
      </c>
      <c r="R15">
        <f t="shared" si="8"/>
        <v>1.3850000000001472E-2</v>
      </c>
    </row>
    <row r="16" spans="1:18" x14ac:dyDescent="0.25">
      <c r="A16" t="s">
        <v>124</v>
      </c>
      <c r="B16">
        <v>850</v>
      </c>
      <c r="C16" s="19">
        <v>23</v>
      </c>
      <c r="D16">
        <v>29.469200000000001</v>
      </c>
      <c r="E16" s="67">
        <v>29.4693</v>
      </c>
      <c r="F16">
        <f t="shared" si="0"/>
        <v>-9.9999999999766942E-5</v>
      </c>
      <c r="G16" s="19">
        <f t="shared" si="1"/>
        <v>29.469250000000002</v>
      </c>
      <c r="H16" s="27">
        <v>29.503</v>
      </c>
      <c r="I16" s="27">
        <v>29.502800000000001</v>
      </c>
      <c r="J16" s="38">
        <f t="shared" si="2"/>
        <v>1.9999999999953388E-4</v>
      </c>
      <c r="K16" s="19">
        <f t="shared" si="3"/>
        <v>29.5029</v>
      </c>
      <c r="L16" s="29">
        <v>29.502400000000002</v>
      </c>
      <c r="M16" s="27">
        <v>29.502700000000001</v>
      </c>
      <c r="N16" s="68">
        <f t="shared" si="4"/>
        <v>-2.9999999999930083E-4</v>
      </c>
      <c r="O16" s="19">
        <f t="shared" si="5"/>
        <v>29.502549999999999</v>
      </c>
      <c r="P16">
        <f t="shared" si="6"/>
        <v>3.3649999999997959E-2</v>
      </c>
      <c r="Q16">
        <f t="shared" si="7"/>
        <v>3.3299999999996999E-2</v>
      </c>
      <c r="R16">
        <f t="shared" si="8"/>
        <v>3.5000000000096065E-4</v>
      </c>
    </row>
    <row r="17" spans="1:18" x14ac:dyDescent="0.25">
      <c r="B17">
        <v>90</v>
      </c>
      <c r="C17" s="19">
        <v>24</v>
      </c>
      <c r="D17">
        <v>31.367000000000001</v>
      </c>
      <c r="E17" s="67">
        <v>31.3672</v>
      </c>
      <c r="F17">
        <f t="shared" si="0"/>
        <v>-1.9999999999953388E-4</v>
      </c>
      <c r="G17" s="19">
        <f t="shared" si="1"/>
        <v>31.367100000000001</v>
      </c>
      <c r="H17" s="27">
        <v>32.246099999999998</v>
      </c>
      <c r="I17" s="27">
        <v>32.246299999999998</v>
      </c>
      <c r="J17" s="38">
        <f t="shared" si="2"/>
        <v>-1.9999999999953388E-4</v>
      </c>
      <c r="K17" s="19">
        <f t="shared" si="3"/>
        <v>32.246200000000002</v>
      </c>
      <c r="L17" s="29">
        <v>32.230200000000004</v>
      </c>
      <c r="M17" s="27">
        <v>32.2301</v>
      </c>
      <c r="N17" s="29">
        <f t="shared" si="4"/>
        <v>1.0000000000331966E-4</v>
      </c>
      <c r="O17" s="19">
        <f t="shared" si="5"/>
        <v>32.230150000000002</v>
      </c>
      <c r="P17">
        <f t="shared" si="6"/>
        <v>0.8791000000000011</v>
      </c>
      <c r="Q17">
        <f t="shared" si="7"/>
        <v>0.86305000000000121</v>
      </c>
      <c r="R17">
        <f t="shared" si="8"/>
        <v>1.6049999999999898E-2</v>
      </c>
    </row>
    <row r="18" spans="1:18" x14ac:dyDescent="0.25">
      <c r="B18">
        <v>63</v>
      </c>
      <c r="C18" s="19">
        <v>25</v>
      </c>
      <c r="D18">
        <v>28.352</v>
      </c>
      <c r="E18" s="67">
        <v>28.351700000000001</v>
      </c>
      <c r="F18">
        <f t="shared" si="0"/>
        <v>2.9999999999930083E-4</v>
      </c>
      <c r="G18" s="19">
        <f t="shared" si="1"/>
        <v>28.351849999999999</v>
      </c>
      <c r="H18" s="27">
        <v>29.0534</v>
      </c>
      <c r="I18" s="27">
        <v>29.0533</v>
      </c>
      <c r="J18" s="38">
        <f t="shared" si="2"/>
        <v>9.9999999999766942E-5</v>
      </c>
      <c r="K18" s="19">
        <f t="shared" si="3"/>
        <v>29.053350000000002</v>
      </c>
      <c r="L18" s="29">
        <v>29.040800000000001</v>
      </c>
      <c r="M18" s="27">
        <v>29.040600000000001</v>
      </c>
      <c r="N18" s="68">
        <f t="shared" si="4"/>
        <v>1.9999999999953388E-4</v>
      </c>
      <c r="O18" s="19">
        <f t="shared" si="5"/>
        <v>29.040700000000001</v>
      </c>
      <c r="P18">
        <f t="shared" si="6"/>
        <v>0.7015000000000029</v>
      </c>
      <c r="Q18">
        <f t="shared" si="7"/>
        <v>0.68885000000000218</v>
      </c>
      <c r="R18">
        <f t="shared" si="8"/>
        <v>1.2650000000000716E-2</v>
      </c>
    </row>
    <row r="19" spans="1:18" x14ac:dyDescent="0.25">
      <c r="A19" t="s">
        <v>123</v>
      </c>
      <c r="B19">
        <v>850</v>
      </c>
      <c r="C19" s="19">
        <v>26</v>
      </c>
      <c r="D19">
        <v>29.1952</v>
      </c>
      <c r="E19" s="67">
        <v>29.1951</v>
      </c>
      <c r="F19">
        <f t="shared" si="0"/>
        <v>9.9999999999766942E-5</v>
      </c>
      <c r="G19" s="19">
        <f t="shared" si="1"/>
        <v>29.195149999999998</v>
      </c>
      <c r="H19" s="27">
        <v>29.211600000000001</v>
      </c>
      <c r="I19" s="27">
        <v>29.2121</v>
      </c>
      <c r="J19" s="38">
        <f t="shared" si="2"/>
        <v>-4.9999999999883471E-4</v>
      </c>
      <c r="K19" s="19">
        <f t="shared" si="3"/>
        <v>29.211849999999998</v>
      </c>
      <c r="L19" s="29">
        <v>29.211300000000001</v>
      </c>
      <c r="M19" s="27">
        <v>29.211200000000002</v>
      </c>
      <c r="N19" s="29">
        <f t="shared" si="4"/>
        <v>9.9999999999766942E-5</v>
      </c>
      <c r="O19" s="19">
        <f t="shared" si="5"/>
        <v>29.21125</v>
      </c>
      <c r="P19">
        <f t="shared" si="6"/>
        <v>1.6700000000000159E-2</v>
      </c>
      <c r="Q19">
        <f t="shared" si="7"/>
        <v>1.6100000000001558E-2</v>
      </c>
      <c r="R19">
        <f t="shared" si="8"/>
        <v>5.9999999999860165E-4</v>
      </c>
    </row>
    <row r="20" spans="1:18" x14ac:dyDescent="0.25">
      <c r="B20">
        <v>90</v>
      </c>
      <c r="C20" s="19">
        <v>27</v>
      </c>
      <c r="D20">
        <v>29.269500000000001</v>
      </c>
      <c r="E20" s="67">
        <v>29.269400000000001</v>
      </c>
      <c r="F20">
        <f t="shared" si="0"/>
        <v>9.9999999999766942E-5</v>
      </c>
      <c r="G20" s="19">
        <f t="shared" si="1"/>
        <v>29.269449999999999</v>
      </c>
      <c r="H20" s="27">
        <v>30.261399999999998</v>
      </c>
      <c r="I20" s="27">
        <v>30.261600000000001</v>
      </c>
      <c r="J20" s="38">
        <f t="shared" si="2"/>
        <v>-2.000000000030866E-4</v>
      </c>
      <c r="K20" s="19">
        <f t="shared" si="3"/>
        <v>30.261499999999998</v>
      </c>
      <c r="L20" s="29">
        <v>30.24</v>
      </c>
      <c r="M20" s="27">
        <v>30.240200000000002</v>
      </c>
      <c r="N20" s="68">
        <f t="shared" si="4"/>
        <v>-2.000000000030866E-4</v>
      </c>
      <c r="O20" s="19">
        <f t="shared" si="5"/>
        <v>30.240099999999998</v>
      </c>
      <c r="P20">
        <f t="shared" si="6"/>
        <v>0.99204999999999899</v>
      </c>
      <c r="Q20">
        <f t="shared" si="7"/>
        <v>0.97064999999999912</v>
      </c>
      <c r="R20">
        <f t="shared" si="8"/>
        <v>2.1399999999999864E-2</v>
      </c>
    </row>
    <row r="21" spans="1:18" x14ac:dyDescent="0.25">
      <c r="B21">
        <v>63</v>
      </c>
      <c r="C21" s="19">
        <v>28</v>
      </c>
      <c r="D21">
        <v>31.3384</v>
      </c>
      <c r="E21" s="67">
        <v>31.338000000000001</v>
      </c>
      <c r="F21">
        <f t="shared" si="0"/>
        <v>3.9999999999906777E-4</v>
      </c>
      <c r="G21" s="19">
        <f t="shared" si="1"/>
        <v>31.338200000000001</v>
      </c>
      <c r="H21" s="27">
        <v>31.889500000000002</v>
      </c>
      <c r="I21" s="27">
        <v>31.889600000000002</v>
      </c>
      <c r="J21" s="38">
        <f t="shared" si="2"/>
        <v>-9.9999999999766942E-5</v>
      </c>
      <c r="K21" s="19">
        <f t="shared" si="3"/>
        <v>31.88955</v>
      </c>
      <c r="L21" s="29">
        <v>31.880500000000001</v>
      </c>
      <c r="M21" s="27">
        <v>31.88</v>
      </c>
      <c r="N21" s="29">
        <f t="shared" si="4"/>
        <v>5.0000000000238742E-4</v>
      </c>
      <c r="O21" s="19">
        <f t="shared" si="5"/>
        <v>31.88025</v>
      </c>
      <c r="P21">
        <f t="shared" si="6"/>
        <v>0.55134999999999934</v>
      </c>
      <c r="Q21">
        <f t="shared" si="7"/>
        <v>0.5420499999999997</v>
      </c>
      <c r="R21">
        <f t="shared" si="8"/>
        <v>9.2999999999996419E-3</v>
      </c>
    </row>
    <row r="22" spans="1:18" x14ac:dyDescent="0.25">
      <c r="A22" t="s">
        <v>125</v>
      </c>
      <c r="B22">
        <v>850</v>
      </c>
      <c r="C22" s="19">
        <v>29</v>
      </c>
      <c r="D22">
        <v>31.715</v>
      </c>
      <c r="E22" s="67">
        <v>31.7149</v>
      </c>
      <c r="F22">
        <f t="shared" si="0"/>
        <v>9.9999999999766942E-5</v>
      </c>
      <c r="G22" s="19">
        <f t="shared" si="1"/>
        <v>31.714950000000002</v>
      </c>
      <c r="H22" s="27">
        <v>32.037599999999998</v>
      </c>
      <c r="I22" s="27">
        <v>32.037799999999997</v>
      </c>
      <c r="J22" s="38">
        <f t="shared" si="2"/>
        <v>-1.9999999999953388E-4</v>
      </c>
      <c r="K22" s="19">
        <f t="shared" si="3"/>
        <v>32.037700000000001</v>
      </c>
      <c r="L22" s="29">
        <v>32.033200000000001</v>
      </c>
      <c r="M22" s="27">
        <v>32.033299999999997</v>
      </c>
      <c r="N22" s="29">
        <f t="shared" si="4"/>
        <v>-9.9999999996214228E-5</v>
      </c>
      <c r="O22" s="19">
        <f t="shared" si="5"/>
        <v>32.033249999999995</v>
      </c>
      <c r="P22">
        <f t="shared" si="6"/>
        <v>0.3227499999999992</v>
      </c>
      <c r="Q22">
        <f t="shared" si="7"/>
        <v>0.31829999999999359</v>
      </c>
      <c r="R22">
        <f t="shared" si="8"/>
        <v>4.4500000000056161E-3</v>
      </c>
    </row>
    <row r="23" spans="1:18" x14ac:dyDescent="0.25">
      <c r="B23">
        <v>90</v>
      </c>
      <c r="C23" s="19">
        <v>30</v>
      </c>
      <c r="D23">
        <v>28.446400000000001</v>
      </c>
      <c r="E23" s="67">
        <v>28.446300000000001</v>
      </c>
      <c r="F23">
        <f t="shared" si="0"/>
        <v>9.9999999999766942E-5</v>
      </c>
      <c r="G23" s="19">
        <f t="shared" si="1"/>
        <v>28.446350000000002</v>
      </c>
      <c r="H23" s="27">
        <v>29.2895</v>
      </c>
      <c r="I23" s="27">
        <v>29.289300000000001</v>
      </c>
      <c r="J23" s="38">
        <f t="shared" si="2"/>
        <v>1.9999999999953388E-4</v>
      </c>
      <c r="K23" s="19">
        <f t="shared" si="3"/>
        <v>29.289400000000001</v>
      </c>
      <c r="L23" s="29">
        <v>29.2682</v>
      </c>
      <c r="M23" s="27">
        <v>29.267800000000001</v>
      </c>
      <c r="N23" s="68">
        <f t="shared" si="4"/>
        <v>3.9999999999906777E-4</v>
      </c>
      <c r="O23" s="19">
        <f t="shared" si="5"/>
        <v>29.268000000000001</v>
      </c>
      <c r="P23">
        <f t="shared" si="6"/>
        <v>0.84304999999999808</v>
      </c>
      <c r="Q23">
        <f t="shared" si="7"/>
        <v>0.82164999999999822</v>
      </c>
      <c r="R23">
        <f t="shared" si="8"/>
        <v>2.1399999999999864E-2</v>
      </c>
    </row>
    <row r="24" spans="1:18" x14ac:dyDescent="0.25">
      <c r="B24">
        <v>63</v>
      </c>
      <c r="C24" s="19">
        <v>31</v>
      </c>
      <c r="D24">
        <v>31.696000000000002</v>
      </c>
      <c r="E24" s="67">
        <v>31.695799999999998</v>
      </c>
      <c r="F24">
        <f t="shared" si="0"/>
        <v>2.000000000030866E-4</v>
      </c>
      <c r="G24" s="19">
        <f t="shared" si="1"/>
        <v>31.695900000000002</v>
      </c>
      <c r="H24" s="27">
        <v>32.261899999999997</v>
      </c>
      <c r="I24" s="27">
        <v>32.2622</v>
      </c>
      <c r="J24" s="38">
        <f t="shared" si="2"/>
        <v>-3.0000000000285354E-4</v>
      </c>
      <c r="K24" s="19">
        <f t="shared" si="3"/>
        <v>32.262050000000002</v>
      </c>
      <c r="L24" s="29">
        <v>32.25</v>
      </c>
      <c r="M24" s="27">
        <v>32.250100000000003</v>
      </c>
      <c r="N24" s="68">
        <f t="shared" si="4"/>
        <v>-1.0000000000331966E-4</v>
      </c>
      <c r="O24" s="19">
        <f t="shared" si="5"/>
        <v>32.250050000000002</v>
      </c>
      <c r="P24">
        <f t="shared" si="6"/>
        <v>0.56615000000000038</v>
      </c>
      <c r="Q24">
        <f t="shared" si="7"/>
        <v>0.55414999999999992</v>
      </c>
      <c r="R24">
        <f t="shared" si="8"/>
        <v>1.2000000000000455E-2</v>
      </c>
    </row>
    <row r="25" spans="1:18" x14ac:dyDescent="0.25">
      <c r="A25" s="66" t="s">
        <v>126</v>
      </c>
      <c r="B25">
        <v>850</v>
      </c>
      <c r="C25" s="19">
        <v>33</v>
      </c>
      <c r="D25">
        <v>28.7942</v>
      </c>
      <c r="E25" s="67">
        <v>28.793900000000001</v>
      </c>
      <c r="F25">
        <f t="shared" si="0"/>
        <v>2.9999999999930083E-4</v>
      </c>
      <c r="G25" s="19">
        <f t="shared" si="1"/>
        <v>28.794049999999999</v>
      </c>
      <c r="H25" s="27">
        <v>30.114599999999999</v>
      </c>
      <c r="I25" s="27">
        <v>30.114699999999999</v>
      </c>
      <c r="J25">
        <f t="shared" si="2"/>
        <v>-9.9999999999766942E-5</v>
      </c>
      <c r="K25" s="19">
        <f t="shared" si="3"/>
        <v>30.114649999999997</v>
      </c>
      <c r="L25" s="29">
        <v>30.1144</v>
      </c>
      <c r="M25" s="27">
        <v>30.114699999999999</v>
      </c>
      <c r="N25" s="29">
        <f t="shared" si="4"/>
        <v>-2.9999999999930083E-4</v>
      </c>
      <c r="O25" s="19">
        <f t="shared" si="5"/>
        <v>30.114550000000001</v>
      </c>
      <c r="P25">
        <f t="shared" si="6"/>
        <v>1.3205999999999989</v>
      </c>
      <c r="Q25">
        <f t="shared" si="7"/>
        <v>1.3205000000000027</v>
      </c>
      <c r="R25">
        <f t="shared" si="8"/>
        <v>9.9999999996214228E-5</v>
      </c>
    </row>
    <row r="26" spans="1:18" x14ac:dyDescent="0.25">
      <c r="B26">
        <v>90</v>
      </c>
      <c r="C26" s="19">
        <v>34</v>
      </c>
      <c r="D26">
        <v>30.106100000000001</v>
      </c>
      <c r="E26" s="67">
        <v>30.105799999999999</v>
      </c>
      <c r="F26">
        <f t="shared" si="0"/>
        <v>3.0000000000285354E-4</v>
      </c>
      <c r="G26" s="19">
        <f t="shared" si="1"/>
        <v>30.10595</v>
      </c>
      <c r="H26" s="32">
        <v>29.907299999999999</v>
      </c>
      <c r="I26" s="32">
        <v>29.907800000000002</v>
      </c>
      <c r="J26">
        <f t="shared" si="2"/>
        <v>-5.0000000000238742E-4</v>
      </c>
      <c r="K26" s="19">
        <f t="shared" si="3"/>
        <v>29.907550000000001</v>
      </c>
      <c r="L26" s="29">
        <v>29.889500000000002</v>
      </c>
      <c r="M26" s="32">
        <v>29.889600000000002</v>
      </c>
      <c r="N26" s="29">
        <f t="shared" si="4"/>
        <v>-9.9999999999766942E-5</v>
      </c>
      <c r="O26" s="19">
        <f t="shared" si="5"/>
        <v>29.88955</v>
      </c>
      <c r="P26" s="41">
        <f t="shared" si="6"/>
        <v>-0.19839999999999947</v>
      </c>
      <c r="Q26" s="41">
        <f t="shared" si="7"/>
        <v>-0.21640000000000015</v>
      </c>
      <c r="R26">
        <f t="shared" si="8"/>
        <v>1.8000000000000682E-2</v>
      </c>
    </row>
    <row r="27" spans="1:18" x14ac:dyDescent="0.25">
      <c r="B27">
        <v>63</v>
      </c>
      <c r="C27" s="19">
        <v>35</v>
      </c>
      <c r="D27">
        <v>29.139399999999998</v>
      </c>
      <c r="E27" s="67">
        <v>29.139600000000002</v>
      </c>
      <c r="F27">
        <f t="shared" si="0"/>
        <v>-2.000000000030866E-4</v>
      </c>
      <c r="G27" s="19">
        <f t="shared" si="1"/>
        <v>29.139499999999998</v>
      </c>
      <c r="H27" s="32">
        <v>30.275200000000002</v>
      </c>
      <c r="I27" s="32">
        <v>30.275600000000001</v>
      </c>
      <c r="J27" s="38">
        <f t="shared" si="2"/>
        <v>-3.9999999999906777E-4</v>
      </c>
      <c r="K27" s="19">
        <f t="shared" si="3"/>
        <v>30.275400000000001</v>
      </c>
      <c r="L27" s="29">
        <v>30.2669</v>
      </c>
      <c r="M27" s="32">
        <v>30.267299999999999</v>
      </c>
      <c r="N27" s="68">
        <f t="shared" si="4"/>
        <v>-3.9999999999906777E-4</v>
      </c>
      <c r="O27" s="19">
        <f t="shared" si="5"/>
        <v>30.267099999999999</v>
      </c>
      <c r="P27">
        <f t="shared" si="6"/>
        <v>1.135900000000003</v>
      </c>
      <c r="Q27">
        <f t="shared" si="7"/>
        <v>1.127600000000001</v>
      </c>
      <c r="R27">
        <f t="shared" si="8"/>
        <v>8.3000000000019725E-3</v>
      </c>
    </row>
    <row r="28" spans="1:18" x14ac:dyDescent="0.25">
      <c r="A28" t="s">
        <v>127</v>
      </c>
      <c r="B28">
        <v>850</v>
      </c>
      <c r="C28" s="19">
        <v>36</v>
      </c>
      <c r="D28">
        <v>29.875900000000001</v>
      </c>
      <c r="E28" s="67">
        <v>29.876300000000001</v>
      </c>
      <c r="F28">
        <f t="shared" si="0"/>
        <v>-3.9999999999906777E-4</v>
      </c>
      <c r="G28" s="19">
        <f t="shared" si="1"/>
        <v>29.876100000000001</v>
      </c>
      <c r="H28" s="32">
        <v>30.0489</v>
      </c>
      <c r="I28" s="32">
        <v>30.049099999999999</v>
      </c>
      <c r="J28" s="38">
        <f t="shared" si="2"/>
        <v>-1.9999999999953388E-4</v>
      </c>
      <c r="K28" s="19">
        <f t="shared" si="3"/>
        <v>30.048999999999999</v>
      </c>
      <c r="L28" s="29">
        <v>30.048200000000001</v>
      </c>
      <c r="M28" s="32">
        <v>30.0487</v>
      </c>
      <c r="N28" s="68">
        <f t="shared" si="4"/>
        <v>-4.9999999999883471E-4</v>
      </c>
      <c r="O28" s="19">
        <f t="shared" si="5"/>
        <v>30.048450000000003</v>
      </c>
      <c r="P28">
        <f t="shared" si="6"/>
        <v>0.1728999999999985</v>
      </c>
      <c r="Q28">
        <f t="shared" si="7"/>
        <v>0.17235000000000156</v>
      </c>
      <c r="R28">
        <f t="shared" si="8"/>
        <v>5.4999999999694182E-4</v>
      </c>
    </row>
    <row r="29" spans="1:18" x14ac:dyDescent="0.25">
      <c r="B29">
        <v>90</v>
      </c>
      <c r="C29" s="19">
        <v>37</v>
      </c>
      <c r="D29">
        <v>30.007000000000001</v>
      </c>
      <c r="E29" s="67">
        <v>30.007300000000001</v>
      </c>
      <c r="F29">
        <f t="shared" si="0"/>
        <v>-2.9999999999930083E-4</v>
      </c>
      <c r="G29" s="19">
        <f t="shared" si="1"/>
        <v>30.007150000000003</v>
      </c>
      <c r="H29" s="32">
        <v>29.864899999999999</v>
      </c>
      <c r="I29" s="32">
        <v>29.864999999999998</v>
      </c>
      <c r="J29" s="38">
        <f t="shared" si="2"/>
        <v>-9.9999999999766942E-5</v>
      </c>
      <c r="K29" s="19">
        <f t="shared" si="3"/>
        <v>29.86495</v>
      </c>
      <c r="L29" s="29">
        <v>29.850899999999999</v>
      </c>
      <c r="M29" s="32">
        <v>29.850999999999999</v>
      </c>
      <c r="N29" s="68">
        <f t="shared" si="4"/>
        <v>-9.9999999999766942E-5</v>
      </c>
      <c r="O29" s="19">
        <f t="shared" si="5"/>
        <v>29.850949999999997</v>
      </c>
      <c r="P29" s="41">
        <f t="shared" si="6"/>
        <v>-0.14220000000000255</v>
      </c>
      <c r="Q29" s="41">
        <f t="shared" si="7"/>
        <v>-0.15620000000000545</v>
      </c>
      <c r="R29">
        <f t="shared" si="8"/>
        <v>1.4000000000002899E-2</v>
      </c>
    </row>
    <row r="30" spans="1:18" x14ac:dyDescent="0.25">
      <c r="B30">
        <v>63</v>
      </c>
      <c r="C30" s="19">
        <v>38</v>
      </c>
      <c r="D30">
        <v>29.4328</v>
      </c>
      <c r="E30" s="67">
        <v>29.4331</v>
      </c>
      <c r="F30">
        <f t="shared" si="0"/>
        <v>-2.9999999999930083E-4</v>
      </c>
      <c r="G30" s="19">
        <f t="shared" si="1"/>
        <v>29.432949999999998</v>
      </c>
      <c r="H30" s="32">
        <v>28.714700000000001</v>
      </c>
      <c r="I30" s="32">
        <v>28.715</v>
      </c>
      <c r="J30" s="38">
        <f t="shared" si="2"/>
        <v>-2.9999999999930083E-4</v>
      </c>
      <c r="K30" s="19">
        <f t="shared" si="3"/>
        <v>28.714849999999998</v>
      </c>
      <c r="L30" s="29">
        <v>28.7043</v>
      </c>
      <c r="M30" s="32">
        <v>28.704699999999999</v>
      </c>
      <c r="N30" s="29">
        <f t="shared" si="4"/>
        <v>-3.9999999999906777E-4</v>
      </c>
      <c r="O30" s="19">
        <f t="shared" si="5"/>
        <v>28.704499999999999</v>
      </c>
      <c r="P30" s="41">
        <f t="shared" si="6"/>
        <v>-0.71809999999999974</v>
      </c>
      <c r="Q30" s="41">
        <f t="shared" si="7"/>
        <v>-0.72844999999999871</v>
      </c>
      <c r="R30">
        <f t="shared" si="8"/>
        <v>1.0349999999998971E-2</v>
      </c>
    </row>
    <row r="31" spans="1:18" x14ac:dyDescent="0.25">
      <c r="A31" t="s">
        <v>141</v>
      </c>
      <c r="B31">
        <v>850</v>
      </c>
      <c r="C31" s="19">
        <v>41</v>
      </c>
      <c r="D31">
        <v>28.571400000000001</v>
      </c>
      <c r="E31" s="67">
        <v>28.571300000000001</v>
      </c>
      <c r="F31">
        <f t="shared" si="0"/>
        <v>9.9999999999766942E-5</v>
      </c>
      <c r="G31" s="19">
        <f t="shared" si="1"/>
        <v>28.571350000000002</v>
      </c>
      <c r="H31" s="32">
        <v>28.651</v>
      </c>
      <c r="I31" s="32">
        <v>28.650500000000001</v>
      </c>
      <c r="J31" s="38">
        <f t="shared" si="2"/>
        <v>4.9999999999883471E-4</v>
      </c>
      <c r="K31" s="19">
        <f t="shared" si="3"/>
        <v>28.650750000000002</v>
      </c>
      <c r="L31" s="29">
        <v>28.6479</v>
      </c>
      <c r="M31" s="32">
        <v>28.648199999999999</v>
      </c>
      <c r="N31" s="29">
        <f t="shared" si="4"/>
        <v>-2.9999999999930083E-4</v>
      </c>
      <c r="O31" s="19">
        <f t="shared" si="5"/>
        <v>28.648049999999998</v>
      </c>
      <c r="P31" s="42">
        <f t="shared" si="6"/>
        <v>7.9399999999999693E-2</v>
      </c>
      <c r="Q31">
        <f t="shared" si="7"/>
        <v>7.6699999999995327E-2</v>
      </c>
      <c r="R31">
        <f t="shared" si="8"/>
        <v>2.7000000000043656E-3</v>
      </c>
    </row>
    <row r="32" spans="1:18" x14ac:dyDescent="0.25">
      <c r="B32">
        <v>90</v>
      </c>
      <c r="C32" s="19">
        <v>42</v>
      </c>
      <c r="D32">
        <v>29.1142</v>
      </c>
      <c r="E32" s="67">
        <v>29.1144</v>
      </c>
      <c r="F32">
        <f t="shared" si="0"/>
        <v>-1.9999999999953388E-4</v>
      </c>
      <c r="G32" s="19">
        <f t="shared" si="1"/>
        <v>29.1143</v>
      </c>
      <c r="H32" s="32">
        <v>29.482600000000001</v>
      </c>
      <c r="I32" s="32">
        <v>29.482199999999999</v>
      </c>
      <c r="J32" s="67">
        <f t="shared" si="2"/>
        <v>4.0000000000262048E-4</v>
      </c>
      <c r="K32" s="19">
        <f t="shared" si="3"/>
        <v>29.482399999999998</v>
      </c>
      <c r="L32" s="29">
        <v>29.4603</v>
      </c>
      <c r="M32" s="32">
        <v>29.460699999999999</v>
      </c>
      <c r="N32" s="29">
        <f t="shared" si="4"/>
        <v>-3.9999999999906777E-4</v>
      </c>
      <c r="O32" s="19">
        <f t="shared" si="5"/>
        <v>29.4605</v>
      </c>
      <c r="P32" s="42">
        <f t="shared" si="6"/>
        <v>0.36809999999999832</v>
      </c>
      <c r="Q32">
        <f t="shared" si="7"/>
        <v>0.34619999999999962</v>
      </c>
      <c r="R32">
        <f t="shared" si="8"/>
        <v>2.1899999999998698E-2</v>
      </c>
    </row>
    <row r="33" spans="2:18" x14ac:dyDescent="0.25">
      <c r="B33">
        <v>63</v>
      </c>
      <c r="C33" s="19">
        <v>43</v>
      </c>
      <c r="D33">
        <v>28.3995</v>
      </c>
      <c r="E33" s="67">
        <v>28.3995</v>
      </c>
      <c r="F33">
        <f t="shared" si="0"/>
        <v>0</v>
      </c>
      <c r="G33" s="19">
        <f t="shared" si="1"/>
        <v>28.3995</v>
      </c>
      <c r="H33" s="32">
        <v>28.832699999999999</v>
      </c>
      <c r="I33" s="32">
        <v>28.832799999999999</v>
      </c>
      <c r="J33" s="67">
        <f t="shared" si="2"/>
        <v>-9.9999999999766942E-5</v>
      </c>
      <c r="K33" s="19">
        <f t="shared" si="3"/>
        <v>28.832749999999997</v>
      </c>
      <c r="L33" s="29">
        <v>28.8078</v>
      </c>
      <c r="M33" s="32">
        <v>28.8081</v>
      </c>
      <c r="N33" s="29">
        <f t="shared" si="4"/>
        <v>-2.9999999999930083E-4</v>
      </c>
      <c r="O33" s="19">
        <f t="shared" si="5"/>
        <v>28.807949999999998</v>
      </c>
      <c r="P33" s="42">
        <f t="shared" si="6"/>
        <v>0.43324999999999747</v>
      </c>
      <c r="Q33">
        <f t="shared" si="7"/>
        <v>0.40844999999999843</v>
      </c>
      <c r="R33">
        <f t="shared" si="8"/>
        <v>2.4799999999999045E-2</v>
      </c>
    </row>
    <row r="34" spans="2:18" x14ac:dyDescent="0.25">
      <c r="E34" s="67"/>
    </row>
    <row r="35" spans="2:18" x14ac:dyDescent="0.25">
      <c r="E35" s="67"/>
    </row>
    <row r="36" spans="2:18" x14ac:dyDescent="0.25">
      <c r="E36" s="67"/>
    </row>
  </sheetData>
  <mergeCells count="1">
    <mergeCell ref="L1:N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20" bestFit="1" customWidth="1"/>
    <col min="15" max="15" width="27" style="20" bestFit="1" customWidth="1"/>
    <col min="16" max="16" width="17.28515625" style="19" bestFit="1" customWidth="1"/>
  </cols>
  <sheetData>
    <row r="1" spans="1:16" ht="18.75" x14ac:dyDescent="0.3">
      <c r="A1" s="44" t="s">
        <v>91</v>
      </c>
    </row>
    <row r="2" spans="1:16" ht="14.25" customHeight="1" x14ac:dyDescent="0.25">
      <c r="A2" s="34"/>
      <c r="B2" s="49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83" t="s">
        <v>90</v>
      </c>
      <c r="C3" s="84"/>
      <c r="D3" s="84"/>
      <c r="E3" s="84"/>
      <c r="F3" s="84"/>
      <c r="G3" s="84"/>
      <c r="H3" s="84"/>
      <c r="I3" s="84"/>
      <c r="J3" s="59"/>
      <c r="K3" s="85" t="s">
        <v>95</v>
      </c>
      <c r="L3" s="85"/>
      <c r="M3" s="85"/>
      <c r="N3" s="85"/>
      <c r="O3" s="85"/>
      <c r="P3" s="85"/>
    </row>
    <row r="4" spans="1:16" x14ac:dyDescent="0.25">
      <c r="A4" s="34"/>
      <c r="B4" s="49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88</v>
      </c>
      <c r="I4" s="34" t="s">
        <v>96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6" t="s">
        <v>104</v>
      </c>
      <c r="P4" s="45" t="s">
        <v>113</v>
      </c>
    </row>
    <row r="5" spans="1:16" x14ac:dyDescent="0.25">
      <c r="A5" s="34" t="s">
        <v>84</v>
      </c>
      <c r="B5" s="49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t="s">
        <v>128</v>
      </c>
      <c r="B6" s="18">
        <f>MUD!R5-MUD!R6</f>
        <v>1.2750000000000148</v>
      </c>
      <c r="C6">
        <f>MUD!R6</f>
        <v>1.5299999999999969</v>
      </c>
      <c r="D6">
        <v>0</v>
      </c>
      <c r="E6">
        <f>SAND!Q4</f>
        <v>0.12279999999999802</v>
      </c>
      <c r="F6">
        <f>SAND!Q5</f>
        <v>0.13469999999999871</v>
      </c>
      <c r="G6" s="42">
        <f>B6+C6</f>
        <v>2.8050000000000117</v>
      </c>
      <c r="H6" s="42">
        <f>E6+F6</f>
        <v>0.25749999999999673</v>
      </c>
      <c r="I6" s="42">
        <f t="shared" ref="I6:I15" si="0">B6+C6+E6+D6+F6</f>
        <v>3.0625000000000084</v>
      </c>
      <c r="J6" s="42">
        <f t="shared" ref="J6:J15" si="1">(C6/I6)*100</f>
        <v>49.959183673469148</v>
      </c>
      <c r="K6" s="42">
        <f t="shared" ref="K6:K15" si="2">(B6/I6)*100</f>
        <v>41.632653061224858</v>
      </c>
      <c r="L6" s="42">
        <f>(D6/I6)*100</f>
        <v>0</v>
      </c>
      <c r="M6" s="42">
        <f>(E6/I6)*100</f>
        <v>4.0097959183672716</v>
      </c>
      <c r="N6" s="64">
        <f>(F6/I6)*100</f>
        <v>4.3983673469387208</v>
      </c>
      <c r="O6" s="64">
        <f>(G6/I6)*100</f>
        <v>91.591836734694013</v>
      </c>
      <c r="P6" s="65">
        <f>(H6/I6)*100</f>
        <v>8.4081632653059923</v>
      </c>
    </row>
    <row r="7" spans="1:16" s="42" customFormat="1" x14ac:dyDescent="0.25">
      <c r="A7" s="42" t="s">
        <v>129</v>
      </c>
      <c r="B7" s="63">
        <f>MUD!R7-MUD!R8</f>
        <v>2.0625000000000004</v>
      </c>
      <c r="C7" s="42">
        <f>MUD!R8</f>
        <v>2.7125000000000052</v>
      </c>
      <c r="D7" s="42">
        <f>SAND!Q6</f>
        <v>1.4049999999997453E-2</v>
      </c>
      <c r="E7" s="42">
        <f>SAND!Q7</f>
        <v>0.45100000000000051</v>
      </c>
      <c r="F7" s="42">
        <f>SAND!Q8</f>
        <v>0.35580000000000211</v>
      </c>
      <c r="G7" s="42">
        <f t="shared" ref="G7:G15" si="3">B7+C7</f>
        <v>4.7750000000000057</v>
      </c>
      <c r="H7" s="42">
        <f t="shared" ref="H7:H15" si="4">E7+F7</f>
        <v>0.80680000000000263</v>
      </c>
      <c r="I7" s="42">
        <f t="shared" si="0"/>
        <v>5.5958500000000058</v>
      </c>
      <c r="J7" s="42">
        <f t="shared" si="1"/>
        <v>48.473422268288154</v>
      </c>
      <c r="K7" s="42">
        <f t="shared" si="2"/>
        <v>36.857671309988618</v>
      </c>
      <c r="L7" s="42">
        <f t="shared" ref="L7:L15" si="5">(D7/I7)*100</f>
        <v>0.25107892456011938</v>
      </c>
      <c r="M7" s="42">
        <f t="shared" ref="M7:M15" si="6">(E7/I7)*100</f>
        <v>8.0595441264508523</v>
      </c>
      <c r="N7" s="64">
        <f t="shared" ref="N7:N15" si="7">(F7/I7)*100</f>
        <v>6.3582833707122557</v>
      </c>
      <c r="O7" s="64">
        <f t="shared" ref="O7:O15" si="8">(G7/I7)*100</f>
        <v>85.331093578276779</v>
      </c>
      <c r="P7" s="65">
        <f t="shared" ref="P7:P15" si="9">(H7/I7)*100</f>
        <v>14.417827497163108</v>
      </c>
    </row>
    <row r="8" spans="1:16" x14ac:dyDescent="0.25">
      <c r="A8" t="s">
        <v>130</v>
      </c>
      <c r="B8" s="18">
        <f>MUD!R9-MUD!R10</f>
        <v>1.2850000000000139</v>
      </c>
      <c r="C8">
        <f>MUD!R10</f>
        <v>1.6124999999999932</v>
      </c>
      <c r="D8">
        <f>SAND!Q9</f>
        <v>1.5200000000000102E-2</v>
      </c>
      <c r="E8">
        <f>SAND!Q10</f>
        <v>0.66100000000000136</v>
      </c>
      <c r="F8">
        <f>SAND!Q11</f>
        <v>0.49280000000000257</v>
      </c>
      <c r="G8" s="42">
        <f t="shared" si="3"/>
        <v>2.8975000000000071</v>
      </c>
      <c r="H8" s="42">
        <f t="shared" si="4"/>
        <v>1.1538000000000039</v>
      </c>
      <c r="I8" s="42">
        <f t="shared" si="0"/>
        <v>4.0665000000000111</v>
      </c>
      <c r="J8" s="42">
        <f t="shared" si="1"/>
        <v>39.653264478052101</v>
      </c>
      <c r="K8" s="42">
        <f t="shared" si="2"/>
        <v>31.59965572359549</v>
      </c>
      <c r="L8" s="42">
        <f t="shared" si="5"/>
        <v>0.37378581089389057</v>
      </c>
      <c r="M8" s="42">
        <f t="shared" si="6"/>
        <v>16.254764539530299</v>
      </c>
      <c r="N8" s="64">
        <f t="shared" si="7"/>
        <v>12.118529447928223</v>
      </c>
      <c r="O8" s="64">
        <f t="shared" si="8"/>
        <v>71.252920201647584</v>
      </c>
      <c r="P8" s="65">
        <f t="shared" si="9"/>
        <v>28.373293987458521</v>
      </c>
    </row>
    <row r="9" spans="1:16" ht="15.75" customHeight="1" x14ac:dyDescent="0.25">
      <c r="A9" t="s">
        <v>131</v>
      </c>
      <c r="B9" s="18">
        <f>MUD!R11-MUD!R12</f>
        <v>1.220000000000004</v>
      </c>
      <c r="C9">
        <f>MUD!R12</f>
        <v>1.5499999999999947</v>
      </c>
      <c r="D9">
        <f>SAND!Q12</f>
        <v>3.0949999999997146E-2</v>
      </c>
      <c r="E9">
        <f>SAND!Q13</f>
        <v>0.73795000000000144</v>
      </c>
      <c r="F9">
        <f>SAND!Q14</f>
        <v>0.55444999999999922</v>
      </c>
      <c r="G9" s="42">
        <f t="shared" si="3"/>
        <v>2.7699999999999987</v>
      </c>
      <c r="H9" s="42">
        <f t="shared" si="4"/>
        <v>1.2924000000000007</v>
      </c>
      <c r="I9" s="42">
        <f t="shared" si="0"/>
        <v>4.0933499999999965</v>
      </c>
      <c r="J9" s="42">
        <f t="shared" si="1"/>
        <v>37.86629533267363</v>
      </c>
      <c r="K9" s="42">
        <f t="shared" si="2"/>
        <v>29.804438907007828</v>
      </c>
      <c r="L9" s="42">
        <f t="shared" si="5"/>
        <v>0.75610441325557731</v>
      </c>
      <c r="M9" s="42">
        <f t="shared" si="6"/>
        <v>18.02802105854623</v>
      </c>
      <c r="N9" s="64">
        <f t="shared" si="7"/>
        <v>13.545140288516732</v>
      </c>
      <c r="O9" s="64">
        <f t="shared" si="8"/>
        <v>67.670734239681465</v>
      </c>
      <c r="P9" s="65">
        <f t="shared" si="9"/>
        <v>31.57316134706296</v>
      </c>
    </row>
    <row r="10" spans="1:16" x14ac:dyDescent="0.25">
      <c r="A10" t="s">
        <v>132</v>
      </c>
      <c r="B10" s="18">
        <f>MUD!R13-MUD!R14</f>
        <v>1.2724999999999984</v>
      </c>
      <c r="C10">
        <f>MUD!R14</f>
        <v>1.5124999999999933</v>
      </c>
      <c r="D10">
        <f>SAND!Q15</f>
        <v>2.4499999999999744E-2</v>
      </c>
      <c r="E10">
        <f>SAND!Q16</f>
        <v>0.74280000000000257</v>
      </c>
      <c r="F10">
        <f>SAND!Q17</f>
        <v>0.52969999999999828</v>
      </c>
      <c r="G10" s="42">
        <f t="shared" si="3"/>
        <v>2.7849999999999917</v>
      </c>
      <c r="H10" s="42">
        <f t="shared" si="4"/>
        <v>1.2725000000000009</v>
      </c>
      <c r="I10" s="42">
        <f t="shared" si="0"/>
        <v>4.0819999999999919</v>
      </c>
      <c r="J10" s="42">
        <f t="shared" si="1"/>
        <v>37.052915237628525</v>
      </c>
      <c r="K10" s="42">
        <f t="shared" si="2"/>
        <v>31.173444390004924</v>
      </c>
      <c r="L10" s="42">
        <f t="shared" si="5"/>
        <v>0.60019598236158245</v>
      </c>
      <c r="M10" s="42">
        <f t="shared" si="6"/>
        <v>18.196962273395496</v>
      </c>
      <c r="N10" s="64">
        <f t="shared" si="7"/>
        <v>12.976482116609489</v>
      </c>
      <c r="O10" s="64">
        <f t="shared" si="8"/>
        <v>68.226359627633443</v>
      </c>
      <c r="P10" s="65">
        <f t="shared" si="9"/>
        <v>31.173444390004985</v>
      </c>
    </row>
    <row r="11" spans="1:16" s="42" customFormat="1" x14ac:dyDescent="0.25">
      <c r="A11" s="42" t="s">
        <v>133</v>
      </c>
      <c r="B11" s="63">
        <f>MUD!R15-MUD!R16</f>
        <v>1.3699999999999934</v>
      </c>
      <c r="C11" s="42">
        <f>MUD!R16</f>
        <v>1.7550000000000052</v>
      </c>
      <c r="D11" s="42">
        <f>SAND!Q18</f>
        <v>3.2999999999958618E-3</v>
      </c>
      <c r="E11" s="42">
        <f>SAND!Q19</f>
        <v>0.67444999999999666</v>
      </c>
      <c r="F11" s="42">
        <f>SAND!Q20</f>
        <v>0.4865999999999957</v>
      </c>
      <c r="G11" s="42">
        <f t="shared" si="3"/>
        <v>3.1249999999999987</v>
      </c>
      <c r="H11" s="42">
        <f t="shared" si="4"/>
        <v>1.1610499999999924</v>
      </c>
      <c r="I11" s="42">
        <f t="shared" si="0"/>
        <v>4.2893499999999865</v>
      </c>
      <c r="J11" s="42">
        <f t="shared" si="1"/>
        <v>40.915290195484417</v>
      </c>
      <c r="K11" s="42">
        <f t="shared" si="2"/>
        <v>31.93957126371123</v>
      </c>
      <c r="L11" s="42">
        <f t="shared" si="5"/>
        <v>7.6934733700814162E-2</v>
      </c>
      <c r="M11" s="42">
        <f t="shared" si="6"/>
        <v>15.72382761956937</v>
      </c>
      <c r="N11" s="64">
        <f t="shared" si="7"/>
        <v>11.344376187534177</v>
      </c>
      <c r="O11" s="64">
        <f t="shared" si="8"/>
        <v>72.854861459195646</v>
      </c>
      <c r="P11" s="65">
        <f t="shared" si="9"/>
        <v>27.068203807103547</v>
      </c>
    </row>
    <row r="12" spans="1:16" ht="15.75" customHeight="1" x14ac:dyDescent="0.25">
      <c r="A12" t="s">
        <v>134</v>
      </c>
      <c r="B12" s="18">
        <f>MUD!R17-MUD!R18</f>
        <v>1.4024999999999954</v>
      </c>
      <c r="C12">
        <f>MUD!R18</f>
        <v>1.8250000000000086</v>
      </c>
      <c r="D12">
        <f>SAND!Q21</f>
        <v>1.6300000000001091E-2</v>
      </c>
      <c r="E12">
        <f>SAND!Q22</f>
        <v>0.60904999999999632</v>
      </c>
      <c r="F12">
        <f>SAND!Q23</f>
        <v>0.48489999999999611</v>
      </c>
      <c r="G12" s="42">
        <f t="shared" si="3"/>
        <v>3.227500000000004</v>
      </c>
      <c r="H12" s="42">
        <f t="shared" si="4"/>
        <v>1.0939499999999924</v>
      </c>
      <c r="I12" s="42">
        <f t="shared" si="0"/>
        <v>4.337749999999998</v>
      </c>
      <c r="J12" s="42">
        <f t="shared" si="1"/>
        <v>42.072503025762423</v>
      </c>
      <c r="K12" s="42">
        <f t="shared" si="2"/>
        <v>32.332430407469218</v>
      </c>
      <c r="L12" s="42">
        <f t="shared" si="5"/>
        <v>0.37577084894244944</v>
      </c>
      <c r="M12" s="42">
        <f t="shared" si="6"/>
        <v>14.040689297446754</v>
      </c>
      <c r="N12" s="64">
        <f t="shared" si="7"/>
        <v>11.178606420379145</v>
      </c>
      <c r="O12" s="64">
        <f t="shared" si="8"/>
        <v>74.404933433231648</v>
      </c>
      <c r="P12" s="65">
        <f t="shared" si="9"/>
        <v>25.219295717825901</v>
      </c>
    </row>
    <row r="13" spans="1:16" s="66" customFormat="1" x14ac:dyDescent="0.25">
      <c r="A13" s="66" t="s">
        <v>135</v>
      </c>
      <c r="B13" s="69">
        <f>MUD!R19-MUD!R20</f>
        <v>1.4350000000000085</v>
      </c>
      <c r="C13" s="66">
        <f>MUD!R20</f>
        <v>1.5874999999999959</v>
      </c>
      <c r="D13" s="66">
        <f>SAND!Q24</f>
        <v>1.2349999999997863E-2</v>
      </c>
      <c r="E13" s="66">
        <f>SAND!Q25</f>
        <v>0.62454999999999927</v>
      </c>
      <c r="F13" s="66">
        <f>SAND!Q26</f>
        <v>0.35695000000000121</v>
      </c>
      <c r="G13" s="42">
        <f t="shared" si="3"/>
        <v>3.0225000000000044</v>
      </c>
      <c r="H13" s="42">
        <f t="shared" si="4"/>
        <v>0.98150000000000048</v>
      </c>
      <c r="I13" s="42">
        <f t="shared" si="0"/>
        <v>4.0163500000000028</v>
      </c>
      <c r="J13" s="42">
        <f t="shared" si="1"/>
        <v>39.525937729530412</v>
      </c>
      <c r="K13" s="42">
        <f t="shared" si="2"/>
        <v>35.728957884646697</v>
      </c>
      <c r="L13" s="42">
        <f t="shared" si="5"/>
        <v>0.30749312186432592</v>
      </c>
      <c r="M13" s="42">
        <f t="shared" si="6"/>
        <v>15.550188604080791</v>
      </c>
      <c r="N13" s="64">
        <f t="shared" si="7"/>
        <v>8.8874226598777728</v>
      </c>
      <c r="O13" s="64">
        <f t="shared" si="8"/>
        <v>75.254895614177116</v>
      </c>
      <c r="P13" s="65">
        <f t="shared" si="9"/>
        <v>24.437611263958566</v>
      </c>
    </row>
    <row r="14" spans="1:16" s="66" customFormat="1" x14ac:dyDescent="0.25">
      <c r="A14" s="66" t="s">
        <v>136</v>
      </c>
      <c r="B14" s="69">
        <f>MUD!R21-MUD!R22</f>
        <v>1.1624999999999996</v>
      </c>
      <c r="C14" s="66">
        <f>MUD!R22</f>
        <v>1.6124999999999932</v>
      </c>
      <c r="D14" s="66">
        <f>SAND!Q27</f>
        <v>2.6250000000000995E-2</v>
      </c>
      <c r="E14" s="66">
        <f>SAND!Q28</f>
        <v>0.22209999999999752</v>
      </c>
      <c r="F14" s="66">
        <f>SAND!Q29</f>
        <v>0.39130000000000109</v>
      </c>
      <c r="G14" s="42">
        <f t="shared" si="3"/>
        <v>2.7749999999999928</v>
      </c>
      <c r="H14" s="42">
        <f t="shared" si="4"/>
        <v>0.61339999999999861</v>
      </c>
      <c r="I14" s="42">
        <f t="shared" si="0"/>
        <v>3.4146499999999924</v>
      </c>
      <c r="J14" s="42">
        <f t="shared" si="1"/>
        <v>47.222995036094382</v>
      </c>
      <c r="K14" s="42">
        <f t="shared" si="2"/>
        <v>34.044484793463525</v>
      </c>
      <c r="L14" s="42">
        <f t="shared" si="5"/>
        <v>0.76874643082017347</v>
      </c>
      <c r="M14" s="42">
        <f t="shared" si="6"/>
        <v>6.5043269441962721</v>
      </c>
      <c r="N14" s="64">
        <f t="shared" si="7"/>
        <v>11.45944679542565</v>
      </c>
      <c r="O14" s="64">
        <f t="shared" si="8"/>
        <v>81.267479829557914</v>
      </c>
      <c r="P14" s="65">
        <f t="shared" si="9"/>
        <v>17.963773739621921</v>
      </c>
    </row>
    <row r="15" spans="1:16" s="70" customFormat="1" x14ac:dyDescent="0.25">
      <c r="A15" s="70" t="s">
        <v>140</v>
      </c>
      <c r="B15" s="95">
        <f>MUD!R23-MUD!R24</f>
        <v>1.3675000000000046</v>
      </c>
      <c r="C15" s="70">
        <f>MUD!R24</f>
        <v>1.7399999999999958</v>
      </c>
      <c r="D15" s="70">
        <f>0</f>
        <v>0</v>
      </c>
      <c r="E15" s="70">
        <f>SAND!Q30</f>
        <v>0.21720000000000184</v>
      </c>
      <c r="F15" s="70">
        <f>SAND!Q31</f>
        <v>0.18730000000000047</v>
      </c>
      <c r="G15" s="42">
        <f t="shared" si="3"/>
        <v>3.1075000000000004</v>
      </c>
      <c r="H15" s="42">
        <f t="shared" si="4"/>
        <v>0.4045000000000023</v>
      </c>
      <c r="I15" s="42">
        <f t="shared" si="0"/>
        <v>3.5120000000000027</v>
      </c>
      <c r="J15" s="42">
        <f t="shared" si="1"/>
        <v>49.544419134396193</v>
      </c>
      <c r="K15" s="42">
        <f t="shared" si="2"/>
        <v>38.937927107061604</v>
      </c>
      <c r="L15" s="42">
        <f t="shared" si="5"/>
        <v>0</v>
      </c>
      <c r="M15" s="42">
        <f t="shared" si="6"/>
        <v>6.1845102505695237</v>
      </c>
      <c r="N15" s="64">
        <f t="shared" si="7"/>
        <v>5.3331435079726743</v>
      </c>
      <c r="O15" s="64">
        <f t="shared" si="8"/>
        <v>88.482346241457805</v>
      </c>
      <c r="P15" s="65">
        <f t="shared" si="9"/>
        <v>11.517653758542199</v>
      </c>
    </row>
    <row r="17" spans="1:16" s="53" customFormat="1" ht="18.75" x14ac:dyDescent="0.3">
      <c r="A17" s="51" t="s">
        <v>92</v>
      </c>
      <c r="B17" s="52"/>
      <c r="P17" s="54"/>
    </row>
    <row r="18" spans="1:16" s="20" customFormat="1" ht="18.75" x14ac:dyDescent="0.3">
      <c r="A18" s="58"/>
      <c r="B18" s="83" t="s">
        <v>90</v>
      </c>
      <c r="C18" s="84"/>
      <c r="D18" s="84"/>
      <c r="E18" s="84"/>
      <c r="F18" s="84"/>
      <c r="G18" s="84"/>
      <c r="H18" s="84"/>
      <c r="I18" s="84"/>
      <c r="J18" s="84" t="s">
        <v>95</v>
      </c>
      <c r="K18" s="84"/>
      <c r="L18" s="84"/>
      <c r="M18" s="84"/>
      <c r="N18" s="84"/>
      <c r="O18" s="59"/>
      <c r="P18" s="19"/>
    </row>
    <row r="19" spans="1:16" x14ac:dyDescent="0.25">
      <c r="A19" s="34" t="s">
        <v>26</v>
      </c>
      <c r="B19" s="49"/>
      <c r="C19" s="34"/>
      <c r="D19" s="34"/>
      <c r="E19" s="26"/>
      <c r="F19" s="37" t="s">
        <v>72</v>
      </c>
      <c r="G19" s="37" t="s">
        <v>111</v>
      </c>
      <c r="H19" s="37" t="s">
        <v>112</v>
      </c>
      <c r="I19" s="37" t="s">
        <v>73</v>
      </c>
      <c r="J19" s="37" t="s">
        <v>74</v>
      </c>
      <c r="K19" s="37" t="s">
        <v>75</v>
      </c>
      <c r="L19" s="37" t="s">
        <v>76</v>
      </c>
      <c r="M19" s="37" t="s">
        <v>77</v>
      </c>
      <c r="N19" s="60" t="s">
        <v>78</v>
      </c>
    </row>
    <row r="20" spans="1:16" x14ac:dyDescent="0.25">
      <c r="A20" s="34"/>
      <c r="B20" s="49" t="s">
        <v>39</v>
      </c>
      <c r="C20" s="34" t="s">
        <v>40</v>
      </c>
      <c r="D20" s="34" t="s">
        <v>41</v>
      </c>
      <c r="E20" s="34" t="s">
        <v>87</v>
      </c>
      <c r="F20" s="34" t="s">
        <v>86</v>
      </c>
      <c r="G20" s="35" t="s">
        <v>42</v>
      </c>
      <c r="H20" s="35" t="s">
        <v>43</v>
      </c>
      <c r="I20" s="35" t="s">
        <v>44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</row>
    <row r="21" spans="1:16" x14ac:dyDescent="0.25">
      <c r="A21" s="34"/>
      <c r="B21" s="49" t="s">
        <v>32</v>
      </c>
      <c r="C21" s="34" t="s">
        <v>32</v>
      </c>
      <c r="D21" s="34" t="s">
        <v>31</v>
      </c>
      <c r="E21" s="34" t="s">
        <v>31</v>
      </c>
      <c r="F21" s="34" t="s">
        <v>32</v>
      </c>
      <c r="G21" s="34" t="s">
        <v>32</v>
      </c>
      <c r="H21" s="34" t="s">
        <v>32</v>
      </c>
      <c r="I21" s="34"/>
    </row>
    <row r="22" spans="1:16" x14ac:dyDescent="0.25">
      <c r="A22" t="s">
        <v>128</v>
      </c>
      <c r="B22" s="63">
        <f>PELLETS!P4</f>
        <v>2.5500000000029388E-3</v>
      </c>
      <c r="C22" s="42">
        <f>PELLETS!P5</f>
        <v>0.24619999999999465</v>
      </c>
      <c r="D22" s="42">
        <f>PELLETS!P6</f>
        <v>0.29780000000000229</v>
      </c>
      <c r="E22" s="42">
        <f t="shared" ref="E22:E31" si="10">C22+D22</f>
        <v>0.54399999999999693</v>
      </c>
      <c r="F22" s="42">
        <f t="shared" ref="F22:F31" si="11">E22-H6</f>
        <v>0.2865000000000002</v>
      </c>
      <c r="G22" s="42">
        <f t="shared" ref="G22:G31" si="12">C22-E6</f>
        <v>0.12339999999999662</v>
      </c>
      <c r="H22" s="42">
        <f t="shared" ref="H22:H31" si="13">D22-F6</f>
        <v>0.16310000000000358</v>
      </c>
      <c r="I22" s="42">
        <f>(F22/G6)*100</f>
        <v>10.213903743315472</v>
      </c>
      <c r="J22" s="42">
        <f t="shared" ref="J22:J31" si="14">(F22/I6)*100</f>
        <v>9.3551020408163073</v>
      </c>
      <c r="K22" s="42">
        <f>(G22/G6)*100</f>
        <v>4.3992869875221423</v>
      </c>
      <c r="L22" s="42">
        <f t="shared" ref="L22:L31" si="15">(G22/I6)*100</f>
        <v>4.0293877551019195</v>
      </c>
      <c r="M22" s="42">
        <f>(H22/G6)*100</f>
        <v>5.8146167557933293</v>
      </c>
      <c r="N22" s="64">
        <f t="shared" ref="N22:N31" si="16">(H22/I6)*100</f>
        <v>5.3257142857143878</v>
      </c>
    </row>
    <row r="23" spans="1:16" s="41" customFormat="1" x14ac:dyDescent="0.25">
      <c r="A23" s="41" t="s">
        <v>129</v>
      </c>
      <c r="B23" s="50">
        <f>PELLETS!P7</f>
        <v>2.5000000000048317E-3</v>
      </c>
      <c r="C23" s="41">
        <f>PELLETS!P8</f>
        <v>0.38179999999999836</v>
      </c>
      <c r="D23" s="41">
        <f>PELLETS!P9</f>
        <v>0.39300000000000068</v>
      </c>
      <c r="E23" s="41">
        <f t="shared" si="10"/>
        <v>0.77479999999999905</v>
      </c>
      <c r="F23" s="41">
        <f t="shared" si="11"/>
        <v>-3.2000000000003581E-2</v>
      </c>
      <c r="G23" s="41">
        <f t="shared" si="12"/>
        <v>-6.9200000000002149E-2</v>
      </c>
      <c r="H23" s="41">
        <f t="shared" si="13"/>
        <v>3.7199999999998568E-2</v>
      </c>
      <c r="I23" s="41">
        <f t="shared" ref="I23:I31" si="17">(F23/G7)*100</f>
        <v>-0.67015706806290143</v>
      </c>
      <c r="J23" s="41">
        <f t="shared" si="14"/>
        <v>-0.57185235487019037</v>
      </c>
      <c r="K23" s="41">
        <f t="shared" ref="K23:K31" si="18">(G23/G7)*100</f>
        <v>-1.4492146596859072</v>
      </c>
      <c r="L23" s="41">
        <f t="shared" si="15"/>
        <v>-1.2366307174066866</v>
      </c>
      <c r="M23" s="41">
        <f t="shared" ref="M23:M31" si="19">(H23/G7)*100</f>
        <v>0.7790575916230057</v>
      </c>
      <c r="N23" s="55">
        <f t="shared" si="16"/>
        <v>0.66477836253649625</v>
      </c>
      <c r="O23" s="55"/>
      <c r="P23" s="47"/>
    </row>
    <row r="24" spans="1:16" x14ac:dyDescent="0.25">
      <c r="A24" t="s">
        <v>130</v>
      </c>
      <c r="B24" s="63">
        <f>PELLETS!P10</f>
        <v>1.425000000000054E-2</v>
      </c>
      <c r="C24" s="42">
        <f>PELLETS!P11</f>
        <v>0.89500000000000313</v>
      </c>
      <c r="D24" s="42">
        <f>PELLETS!P12</f>
        <v>0.64480000000000359</v>
      </c>
      <c r="E24" s="42">
        <f t="shared" si="10"/>
        <v>1.5398000000000067</v>
      </c>
      <c r="F24" s="42">
        <f t="shared" si="11"/>
        <v>0.38600000000000279</v>
      </c>
      <c r="G24" s="42">
        <f t="shared" si="12"/>
        <v>0.23400000000000176</v>
      </c>
      <c r="H24" s="42">
        <f t="shared" si="13"/>
        <v>0.15200000000000102</v>
      </c>
      <c r="I24" s="42">
        <f t="shared" si="17"/>
        <v>13.321829163071678</v>
      </c>
      <c r="J24" s="42">
        <f t="shared" si="14"/>
        <v>9.4921923029632786</v>
      </c>
      <c r="K24" s="42">
        <f t="shared" si="18"/>
        <v>8.0759275237273922</v>
      </c>
      <c r="L24" s="42">
        <f t="shared" si="15"/>
        <v>5.7543341940243726</v>
      </c>
      <c r="M24" s="42">
        <f t="shared" si="19"/>
        <v>5.2459016393442841</v>
      </c>
      <c r="N24" s="64">
        <f t="shared" si="16"/>
        <v>3.737858108938906</v>
      </c>
    </row>
    <row r="25" spans="1:16" x14ac:dyDescent="0.25">
      <c r="A25" t="s">
        <v>131</v>
      </c>
      <c r="B25" s="63">
        <f>PELLETS!P13</f>
        <v>1.1899999999997135E-2</v>
      </c>
      <c r="C25" s="42">
        <f>PELLETS!P14</f>
        <v>0.93189999999999884</v>
      </c>
      <c r="D25" s="42">
        <f>PELLETS!P15</f>
        <v>0.6191500000000012</v>
      </c>
      <c r="E25" s="42">
        <f t="shared" si="10"/>
        <v>1.55105</v>
      </c>
      <c r="F25" s="42">
        <f t="shared" si="11"/>
        <v>0.25864999999999938</v>
      </c>
      <c r="G25" s="42">
        <f t="shared" si="12"/>
        <v>0.1939499999999974</v>
      </c>
      <c r="H25" s="42">
        <f t="shared" si="13"/>
        <v>6.4700000000001978E-2</v>
      </c>
      <c r="I25" s="42">
        <f t="shared" si="17"/>
        <v>9.3375451263537723</v>
      </c>
      <c r="J25" s="42">
        <f t="shared" si="14"/>
        <v>6.31878534696519</v>
      </c>
      <c r="K25" s="42">
        <f t="shared" si="18"/>
        <v>7.0018050541515349</v>
      </c>
      <c r="L25" s="42">
        <f t="shared" si="15"/>
        <v>4.7381728901754689</v>
      </c>
      <c r="M25" s="42">
        <f t="shared" si="19"/>
        <v>2.3357400722022388</v>
      </c>
      <c r="N25" s="64">
        <f t="shared" si="16"/>
        <v>1.5806124567897206</v>
      </c>
    </row>
    <row r="26" spans="1:16" x14ac:dyDescent="0.25">
      <c r="A26" t="s">
        <v>132</v>
      </c>
      <c r="B26" s="63">
        <f>PELLETS!P16</f>
        <v>3.3649999999997959E-2</v>
      </c>
      <c r="C26" s="42">
        <f>PELLETS!P17</f>
        <v>0.8791000000000011</v>
      </c>
      <c r="D26" s="42">
        <f>PELLETS!P18</f>
        <v>0.7015000000000029</v>
      </c>
      <c r="E26" s="42">
        <f t="shared" si="10"/>
        <v>1.580600000000004</v>
      </c>
      <c r="F26" s="42">
        <f t="shared" si="11"/>
        <v>0.30810000000000315</v>
      </c>
      <c r="G26" s="42">
        <f t="shared" si="12"/>
        <v>0.13629999999999853</v>
      </c>
      <c r="H26" s="42">
        <f t="shared" si="13"/>
        <v>0.17180000000000462</v>
      </c>
      <c r="I26" s="42">
        <f t="shared" si="17"/>
        <v>11.062836624775729</v>
      </c>
      <c r="J26" s="42">
        <f t="shared" si="14"/>
        <v>7.5477707006370354</v>
      </c>
      <c r="K26" s="42">
        <f t="shared" si="18"/>
        <v>4.8940754039496932</v>
      </c>
      <c r="L26" s="42">
        <f t="shared" si="15"/>
        <v>3.3390494855462713</v>
      </c>
      <c r="M26" s="42">
        <f t="shared" si="19"/>
        <v>6.1687612208260374</v>
      </c>
      <c r="N26" s="64">
        <f t="shared" si="16"/>
        <v>4.2087212150907636</v>
      </c>
    </row>
    <row r="27" spans="1:16" s="41" customFormat="1" x14ac:dyDescent="0.25">
      <c r="A27" t="s">
        <v>133</v>
      </c>
      <c r="B27" s="63">
        <f>PELLETS!P19</f>
        <v>1.6700000000000159E-2</v>
      </c>
      <c r="C27" s="42">
        <f>PELLETS!P20</f>
        <v>0.99204999999999899</v>
      </c>
      <c r="D27" s="42">
        <f>PELLETS!P21</f>
        <v>0.55134999999999934</v>
      </c>
      <c r="E27" s="42">
        <f t="shared" si="10"/>
        <v>1.5433999999999983</v>
      </c>
      <c r="F27" s="42">
        <f t="shared" si="11"/>
        <v>0.38235000000000596</v>
      </c>
      <c r="G27" s="42">
        <f t="shared" si="12"/>
        <v>0.31760000000000232</v>
      </c>
      <c r="H27" s="42">
        <f t="shared" si="13"/>
        <v>6.4750000000003638E-2</v>
      </c>
      <c r="I27" s="42">
        <f t="shared" si="17"/>
        <v>12.235200000000196</v>
      </c>
      <c r="J27" s="42">
        <f t="shared" si="14"/>
        <v>8.9139380092556486</v>
      </c>
      <c r="K27" s="42">
        <f t="shared" si="18"/>
        <v>10.16320000000008</v>
      </c>
      <c r="L27" s="42">
        <f t="shared" si="15"/>
        <v>7.4043852798210299</v>
      </c>
      <c r="M27" s="42">
        <f t="shared" si="19"/>
        <v>2.0720000000001173</v>
      </c>
      <c r="N27" s="64">
        <f t="shared" si="16"/>
        <v>1.5095527294346192</v>
      </c>
      <c r="O27" s="55"/>
      <c r="P27" s="47"/>
    </row>
    <row r="28" spans="1:16" x14ac:dyDescent="0.25">
      <c r="A28" t="s">
        <v>134</v>
      </c>
      <c r="B28" s="63">
        <f>PELLETS!P22</f>
        <v>0.3227499999999992</v>
      </c>
      <c r="C28" s="42">
        <f>PELLETS!P23</f>
        <v>0.84304999999999808</v>
      </c>
      <c r="D28" s="42">
        <f>PELLETS!P24</f>
        <v>0.56615000000000038</v>
      </c>
      <c r="E28" s="42">
        <f t="shared" si="10"/>
        <v>1.4091999999999985</v>
      </c>
      <c r="F28" s="42">
        <f t="shared" si="11"/>
        <v>0.31525000000000603</v>
      </c>
      <c r="G28" s="42">
        <f t="shared" si="12"/>
        <v>0.23400000000000176</v>
      </c>
      <c r="H28" s="42">
        <f t="shared" si="13"/>
        <v>8.1250000000004263E-2</v>
      </c>
      <c r="I28" s="42">
        <f t="shared" si="17"/>
        <v>9.7676219984509878</v>
      </c>
      <c r="J28" s="42">
        <f t="shared" si="14"/>
        <v>7.2675926459571478</v>
      </c>
      <c r="K28" s="42">
        <f t="shared" si="18"/>
        <v>7.2501936483346698</v>
      </c>
      <c r="L28" s="42">
        <f t="shared" si="15"/>
        <v>5.3945017578238001</v>
      </c>
      <c r="M28" s="42">
        <f t="shared" si="19"/>
        <v>2.5174283501163179</v>
      </c>
      <c r="N28" s="64">
        <f t="shared" si="16"/>
        <v>1.8730908881333479</v>
      </c>
    </row>
    <row r="29" spans="1:16" s="33" customFormat="1" x14ac:dyDescent="0.25">
      <c r="A29" t="s">
        <v>135</v>
      </c>
      <c r="B29" s="63">
        <f>PELLETS!P25</f>
        <v>1.3205999999999989</v>
      </c>
      <c r="C29" s="41" t="s">
        <v>138</v>
      </c>
      <c r="D29" s="42">
        <f>PELLETS!P27</f>
        <v>1.135900000000003</v>
      </c>
      <c r="E29" s="42" t="e">
        <f t="shared" si="10"/>
        <v>#VALUE!</v>
      </c>
      <c r="F29" s="42" t="e">
        <f t="shared" si="11"/>
        <v>#VALUE!</v>
      </c>
      <c r="G29" s="42" t="e">
        <f t="shared" si="12"/>
        <v>#VALUE!</v>
      </c>
      <c r="H29" s="42">
        <f t="shared" si="13"/>
        <v>0.77895000000000181</v>
      </c>
      <c r="I29" s="42" t="e">
        <f t="shared" si="17"/>
        <v>#VALUE!</v>
      </c>
      <c r="J29" s="42" t="e">
        <f t="shared" si="14"/>
        <v>#VALUE!</v>
      </c>
      <c r="K29" s="42" t="e">
        <f t="shared" si="18"/>
        <v>#VALUE!</v>
      </c>
      <c r="L29" s="42" t="e">
        <f t="shared" si="15"/>
        <v>#VALUE!</v>
      </c>
      <c r="M29" s="42">
        <f t="shared" si="19"/>
        <v>25.771712158808956</v>
      </c>
      <c r="N29" s="64">
        <f t="shared" si="16"/>
        <v>19.39447508309787</v>
      </c>
      <c r="O29" s="56"/>
      <c r="P29" s="48"/>
    </row>
    <row r="30" spans="1:16" s="33" customFormat="1" x14ac:dyDescent="0.25">
      <c r="A30" t="s">
        <v>136</v>
      </c>
      <c r="B30" s="63">
        <f>PELLETS!P25</f>
        <v>1.3205999999999989</v>
      </c>
      <c r="C30" s="41" t="s">
        <v>138</v>
      </c>
      <c r="D30" s="41" t="s">
        <v>138</v>
      </c>
      <c r="E30" s="42" t="e">
        <f t="shared" si="10"/>
        <v>#VALUE!</v>
      </c>
      <c r="F30" s="42" t="e">
        <f t="shared" si="11"/>
        <v>#VALUE!</v>
      </c>
      <c r="G30" s="42" t="e">
        <f t="shared" si="12"/>
        <v>#VALUE!</v>
      </c>
      <c r="H30" s="42" t="e">
        <f t="shared" si="13"/>
        <v>#VALUE!</v>
      </c>
      <c r="I30" s="42" t="e">
        <f t="shared" si="17"/>
        <v>#VALUE!</v>
      </c>
      <c r="J30" s="42" t="e">
        <f t="shared" si="14"/>
        <v>#VALUE!</v>
      </c>
      <c r="K30" s="42" t="e">
        <f t="shared" si="18"/>
        <v>#VALUE!</v>
      </c>
      <c r="L30" s="42" t="e">
        <f t="shared" si="15"/>
        <v>#VALUE!</v>
      </c>
      <c r="M30" s="42" t="e">
        <f t="shared" si="19"/>
        <v>#VALUE!</v>
      </c>
      <c r="N30" s="64" t="e">
        <f t="shared" si="16"/>
        <v>#VALUE!</v>
      </c>
      <c r="O30" s="56"/>
      <c r="P30" s="48"/>
    </row>
    <row r="31" spans="1:16" s="33" customFormat="1" ht="14.25" customHeight="1" x14ac:dyDescent="0.25">
      <c r="A31" s="70" t="s">
        <v>140</v>
      </c>
      <c r="B31" s="98">
        <f>PELLETS!P31</f>
        <v>7.9399999999999693E-2</v>
      </c>
      <c r="C31" s="33">
        <f>PELLETS!P32</f>
        <v>0.36809999999999832</v>
      </c>
      <c r="D31" s="33">
        <f>PELLETS!P33</f>
        <v>0.43324999999999747</v>
      </c>
      <c r="E31" s="70">
        <f t="shared" si="10"/>
        <v>0.80134999999999579</v>
      </c>
      <c r="F31" s="70">
        <f t="shared" si="11"/>
        <v>0.39684999999999349</v>
      </c>
      <c r="G31" s="70">
        <f t="shared" si="12"/>
        <v>0.15089999999999648</v>
      </c>
      <c r="H31" s="70">
        <f t="shared" si="13"/>
        <v>0.245949999999997</v>
      </c>
      <c r="I31" s="70">
        <f t="shared" si="17"/>
        <v>12.770716009653851</v>
      </c>
      <c r="J31" s="70">
        <f t="shared" si="14"/>
        <v>11.299829157175205</v>
      </c>
      <c r="K31" s="70">
        <f t="shared" si="18"/>
        <v>4.8559935639580516</v>
      </c>
      <c r="L31" s="70">
        <f t="shared" si="15"/>
        <v>4.29669703872427</v>
      </c>
      <c r="M31" s="70">
        <f t="shared" si="19"/>
        <v>7.9147224456958005</v>
      </c>
      <c r="N31" s="96">
        <f t="shared" si="16"/>
        <v>7.0031321184509343</v>
      </c>
      <c r="O31" s="56"/>
      <c r="P31" s="48"/>
    </row>
    <row r="33" spans="1:1" x14ac:dyDescent="0.25">
      <c r="A33" s="41" t="s">
        <v>139</v>
      </c>
    </row>
    <row r="34" spans="1:1" x14ac:dyDescent="0.25">
      <c r="A34" s="41" t="s">
        <v>143</v>
      </c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65" bestFit="1" customWidth="1"/>
    <col min="2" max="3" width="11.42578125" style="42"/>
    <col min="4" max="4" width="11.7109375" style="42" bestFit="1" customWidth="1"/>
    <col min="5" max="5" width="11.42578125" style="42"/>
    <col min="6" max="6" width="10.42578125" style="42" bestFit="1" customWidth="1"/>
    <col min="7" max="7" width="11.28515625" style="42" bestFit="1" customWidth="1"/>
    <col min="8" max="8" width="20" style="42" bestFit="1" customWidth="1"/>
    <col min="9" max="9" width="13.140625" style="42" bestFit="1" customWidth="1"/>
    <col min="10" max="10" width="10.85546875" style="63"/>
    <col min="11" max="11" width="11.42578125" style="42"/>
    <col min="12" max="12" width="13.85546875" style="42" bestFit="1" customWidth="1"/>
    <col min="13" max="13" width="12.7109375" style="42" bestFit="1" customWidth="1"/>
    <col min="14" max="14" width="12.7109375" style="64" bestFit="1" customWidth="1"/>
    <col min="15" max="15" width="12.7109375" style="64" customWidth="1"/>
    <col min="16" max="16" width="16.7109375" style="65" bestFit="1" customWidth="1"/>
    <col min="17" max="19" width="16.7109375" style="64" customWidth="1"/>
    <col min="20" max="20" width="12.140625" style="64" bestFit="1" customWidth="1"/>
    <col min="21" max="21" width="11.42578125" style="42"/>
    <col min="22" max="22" width="13.85546875" style="42" bestFit="1" customWidth="1"/>
    <col min="23" max="23" width="12.7109375" style="42" bestFit="1" customWidth="1"/>
    <col min="24" max="24" width="12.7109375" style="65" customWidth="1"/>
    <col min="25" max="25" width="33" style="42" customWidth="1"/>
    <col min="26" max="16384" width="11.42578125" style="42"/>
  </cols>
  <sheetData>
    <row r="1" spans="1:24" ht="18.75" x14ac:dyDescent="0.3">
      <c r="A1" s="71" t="s">
        <v>91</v>
      </c>
      <c r="B1" s="64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9"/>
      <c r="T2" s="26"/>
    </row>
    <row r="3" spans="1:24" ht="15.75" x14ac:dyDescent="0.25">
      <c r="A3" s="46"/>
      <c r="B3" s="86" t="s">
        <v>93</v>
      </c>
      <c r="C3" s="87"/>
      <c r="D3" s="87"/>
      <c r="E3" s="87"/>
      <c r="F3" s="87"/>
      <c r="G3" s="87"/>
      <c r="H3" s="87"/>
      <c r="I3" s="87"/>
      <c r="J3" s="88" t="s">
        <v>97</v>
      </c>
      <c r="K3" s="89"/>
      <c r="L3" s="89"/>
      <c r="M3" s="89"/>
      <c r="N3" s="89"/>
      <c r="O3" s="89"/>
      <c r="P3" s="90"/>
      <c r="Q3" s="88" t="s">
        <v>110</v>
      </c>
      <c r="R3" s="89"/>
      <c r="S3" s="89"/>
      <c r="T3" s="89"/>
      <c r="U3" s="89"/>
      <c r="V3" s="89"/>
      <c r="W3" s="89"/>
      <c r="X3" s="90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88</v>
      </c>
      <c r="I4" s="34" t="s">
        <v>94</v>
      </c>
      <c r="J4" s="49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104</v>
      </c>
      <c r="P4" s="45" t="s">
        <v>107</v>
      </c>
      <c r="Q4" s="35" t="s">
        <v>108</v>
      </c>
      <c r="R4" s="35" t="s">
        <v>109</v>
      </c>
      <c r="S4" s="35" t="s">
        <v>107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84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9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 x14ac:dyDescent="0.25">
      <c r="A6" s="65" t="s">
        <v>128</v>
      </c>
      <c r="B6" s="64">
        <f>MUD!S5-MUD!S6</f>
        <v>1.2425000000000239</v>
      </c>
      <c r="C6" s="42">
        <f>MUD!S6</f>
        <v>1.2749999999999917</v>
      </c>
      <c r="D6" s="42">
        <v>0</v>
      </c>
      <c r="E6" s="42">
        <f>SAND!R4</f>
        <v>0.11870000000000047</v>
      </c>
      <c r="F6" s="42">
        <f>SAND!R5</f>
        <v>0.13214999999999577</v>
      </c>
      <c r="G6" s="42">
        <f t="shared" ref="G6:G15" si="0">B6+C6</f>
        <v>2.5175000000000156</v>
      </c>
      <c r="H6" s="42">
        <f t="shared" ref="H6:H15" si="1">E6+F6</f>
        <v>0.25084999999999624</v>
      </c>
      <c r="I6" s="42">
        <f t="shared" ref="I6:I15" si="2">B6+C6+E6+D6+F6</f>
        <v>2.7683500000000119</v>
      </c>
      <c r="J6" s="63">
        <f t="shared" ref="J6:J15" si="3">(C6/I6)*100</f>
        <v>46.056315133562812</v>
      </c>
      <c r="K6" s="42">
        <f t="shared" ref="K6:K15" si="4">(B6/I6)*100</f>
        <v>44.88233063015943</v>
      </c>
      <c r="L6" s="42">
        <f t="shared" ref="L6:L15" si="5">(D6/I6)*100</f>
        <v>0</v>
      </c>
      <c r="M6" s="42">
        <f t="shared" ref="M6:M15" si="6">(E6/I6)*100</f>
        <v>4.287752632434481</v>
      </c>
      <c r="N6" s="64">
        <f t="shared" ref="N6:N15" si="7">(F6/I6)*100</f>
        <v>4.7736016038432716</v>
      </c>
      <c r="O6" s="64">
        <f t="shared" ref="O6:O15" si="8">(G6/I6)*100</f>
        <v>90.938645763722249</v>
      </c>
      <c r="P6" s="65">
        <f t="shared" ref="P6:P15" si="9">(H6/I6)*100</f>
        <v>9.0613542362777526</v>
      </c>
      <c r="Q6" s="64">
        <f>(I6/'Final-Total Dry Solids'!I6)*100</f>
        <v>90.395102040816468</v>
      </c>
      <c r="R6" s="64">
        <f>(G6/'Final-Total Dry Solids'!I6)*100</f>
        <v>82.204081632653342</v>
      </c>
      <c r="S6" s="64">
        <f>(H6/'Final-Total Dry Solids'!I6)*100</f>
        <v>8.191020408163121</v>
      </c>
      <c r="T6" s="64">
        <f>(C6/'Final-Total Dry Solids'!I6)*100</f>
        <v>41.632653061224104</v>
      </c>
      <c r="U6" s="64">
        <f>(C6/'Final-Total Dry Solids'!I6)*100</f>
        <v>41.632653061224104</v>
      </c>
      <c r="V6" s="64">
        <f>(D6/'Final-Total Dry Solids'!I6)*100</f>
        <v>0</v>
      </c>
      <c r="W6" s="64">
        <f>(E6/'Final-Total Dry Solids'!I6)*100</f>
        <v>3.8759183673469435</v>
      </c>
      <c r="X6" s="65">
        <f>(F6/'Final-Total Dry Solids'!I6)*100</f>
        <v>4.3151020408161767</v>
      </c>
    </row>
    <row r="7" spans="1:24" x14ac:dyDescent="0.25">
      <c r="A7" s="65" t="s">
        <v>129</v>
      </c>
      <c r="B7" s="64">
        <f>MUD!S7-MUD!S8</f>
        <v>2.0349999999999975</v>
      </c>
      <c r="C7" s="42">
        <f>MUD!S8</f>
        <v>2.2875000000000076</v>
      </c>
      <c r="D7" s="42">
        <f>SAND!R6</f>
        <v>1.3799999999999812E-2</v>
      </c>
      <c r="E7" s="42">
        <f>SAND!R7</f>
        <v>0.44129999999999825</v>
      </c>
      <c r="F7" s="42">
        <f>SAND!R8</f>
        <v>0.34980000000000189</v>
      </c>
      <c r="G7" s="42">
        <f t="shared" si="0"/>
        <v>4.3225000000000051</v>
      </c>
      <c r="H7" s="42">
        <f t="shared" si="1"/>
        <v>0.79110000000000014</v>
      </c>
      <c r="I7" s="42">
        <f t="shared" si="2"/>
        <v>5.1274000000000051</v>
      </c>
      <c r="J7" s="63">
        <f t="shared" si="3"/>
        <v>44.613254280922213</v>
      </c>
      <c r="K7" s="42">
        <f t="shared" si="4"/>
        <v>39.688731130787446</v>
      </c>
      <c r="L7" s="42">
        <f t="shared" si="5"/>
        <v>0.26914225533408354</v>
      </c>
      <c r="M7" s="42">
        <f t="shared" si="6"/>
        <v>8.6067012520965367</v>
      </c>
      <c r="N7" s="64">
        <f t="shared" si="7"/>
        <v>6.8221710808597251</v>
      </c>
      <c r="O7" s="64">
        <f t="shared" si="8"/>
        <v>84.301985411709651</v>
      </c>
      <c r="P7" s="65">
        <f t="shared" si="9"/>
        <v>15.428872332956262</v>
      </c>
      <c r="Q7" s="64">
        <f>(I7/'Final-Total Dry Solids'!I7)*100</f>
        <v>91.628617636284019</v>
      </c>
      <c r="R7" s="64">
        <f>(G7/'Final-Total Dry Solids'!I7)*100</f>
        <v>77.244743872691373</v>
      </c>
      <c r="S7" s="64">
        <f>(H7/'Final-Total Dry Solids'!I7)*100</f>
        <v>14.137262435554909</v>
      </c>
      <c r="T7" s="64">
        <f>(C7/'Final-Total Dry Solids'!I7)*100</f>
        <v>40.878508180169327</v>
      </c>
      <c r="U7" s="64">
        <f>(C7/'Final-Total Dry Solids'!I7)*100</f>
        <v>40.878508180169327</v>
      </c>
      <c r="V7" s="64">
        <f>(D7/'Final-Total Dry Solids'!I7)*100</f>
        <v>0.24661132803773864</v>
      </c>
      <c r="W7" s="64">
        <f>(E7/'Final-Total Dry Solids'!I7)*100</f>
        <v>7.8862013813808058</v>
      </c>
      <c r="X7" s="65">
        <f>(F7/'Final-Total Dry Solids'!I7)*100</f>
        <v>6.2510610541741025</v>
      </c>
    </row>
    <row r="8" spans="1:24" ht="15.75" customHeight="1" x14ac:dyDescent="0.25">
      <c r="A8" s="65" t="s">
        <v>130</v>
      </c>
      <c r="B8" s="64">
        <f>MUD!S9-MUD!S10</f>
        <v>1.2500000000000064</v>
      </c>
      <c r="C8" s="42">
        <f>MUD!S10</f>
        <v>1.354999999999994</v>
      </c>
      <c r="D8" s="42">
        <f>SAND!R9</f>
        <v>1.3550000000002171E-2</v>
      </c>
      <c r="E8" s="42">
        <f>SAND!R10</f>
        <v>0.65620000000000189</v>
      </c>
      <c r="F8" s="42">
        <f>SAND!R11</f>
        <v>0.49000000000000199</v>
      </c>
      <c r="G8" s="42">
        <f t="shared" si="0"/>
        <v>2.6050000000000004</v>
      </c>
      <c r="H8" s="42">
        <f t="shared" si="1"/>
        <v>1.1462000000000039</v>
      </c>
      <c r="I8" s="42">
        <f t="shared" si="2"/>
        <v>3.7647500000000065</v>
      </c>
      <c r="J8" s="63">
        <f t="shared" si="3"/>
        <v>35.991765721495227</v>
      </c>
      <c r="K8" s="42">
        <f t="shared" si="4"/>
        <v>33.202735905438722</v>
      </c>
      <c r="L8" s="42">
        <f t="shared" si="5"/>
        <v>0.35991765721501157</v>
      </c>
      <c r="M8" s="42">
        <f t="shared" si="6"/>
        <v>17.430108240919072</v>
      </c>
      <c r="N8" s="64">
        <f t="shared" si="7"/>
        <v>13.015472474931967</v>
      </c>
      <c r="O8" s="64">
        <f t="shared" si="8"/>
        <v>69.194501626933942</v>
      </c>
      <c r="P8" s="65">
        <f t="shared" si="9"/>
        <v>30.44558071585104</v>
      </c>
      <c r="Q8" s="64">
        <f>(I8/'Final-Total Dry Solids'!I8)*100</f>
        <v>92.57961391860313</v>
      </c>
      <c r="R8" s="64">
        <f>(G8/'Final-Total Dry Solids'!I8)*100</f>
        <v>64.060002459117015</v>
      </c>
      <c r="S8" s="64">
        <f>(H8/'Final-Total Dry Solids'!I8)*100</f>
        <v>28.186401082011574</v>
      </c>
      <c r="T8" s="64">
        <f>(C8/'Final-Total Dry Solids'!I8)*100</f>
        <v>33.321037747448429</v>
      </c>
      <c r="U8" s="64">
        <f>(C8/'Final-Total Dry Solids'!I8)*100</f>
        <v>33.321037747448429</v>
      </c>
      <c r="V8" s="64">
        <f>(D8/'Final-Total Dry Solids'!I8)*100</f>
        <v>0.33321037747453913</v>
      </c>
      <c r="W8" s="64">
        <f>(E8/'Final-Total Dry Solids'!I8)*100</f>
        <v>16.136726915037507</v>
      </c>
      <c r="X8" s="65">
        <f>(F8/'Final-Total Dry Solids'!I8)*100</f>
        <v>12.049674166974073</v>
      </c>
    </row>
    <row r="9" spans="1:24" x14ac:dyDescent="0.25">
      <c r="A9" s="65" t="s">
        <v>131</v>
      </c>
      <c r="B9" s="64">
        <f>MUD!S11-MUD!S12</f>
        <v>1.187500000000002</v>
      </c>
      <c r="C9" s="42">
        <f>MUD!S12</f>
        <v>1.3049999999999995</v>
      </c>
      <c r="D9" s="42">
        <f>SAND!R12</f>
        <v>2.8349999999996101E-2</v>
      </c>
      <c r="E9" s="42">
        <f>SAND!R13</f>
        <v>0.72700000000000387</v>
      </c>
      <c r="F9" s="42">
        <f>SAND!R14</f>
        <v>0.54829999999999757</v>
      </c>
      <c r="G9" s="42">
        <f t="shared" si="0"/>
        <v>2.4925000000000015</v>
      </c>
      <c r="H9" s="42">
        <f t="shared" si="1"/>
        <v>1.2753000000000014</v>
      </c>
      <c r="I9" s="42">
        <f t="shared" si="2"/>
        <v>3.796149999999999</v>
      </c>
      <c r="J9" s="63">
        <f t="shared" si="3"/>
        <v>34.376934525769528</v>
      </c>
      <c r="K9" s="42">
        <f t="shared" si="4"/>
        <v>31.281693294522146</v>
      </c>
      <c r="L9" s="42">
        <f t="shared" si="5"/>
        <v>0.74680926728385622</v>
      </c>
      <c r="M9" s="42">
        <f t="shared" si="6"/>
        <v>19.150981915888572</v>
      </c>
      <c r="N9" s="64">
        <f t="shared" si="7"/>
        <v>14.443580996535903</v>
      </c>
      <c r="O9" s="64">
        <f t="shared" si="8"/>
        <v>65.65862782029167</v>
      </c>
      <c r="P9" s="65">
        <f t="shared" si="9"/>
        <v>33.594562912424472</v>
      </c>
      <c r="Q9" s="64">
        <f>(I9/'Final-Total Dry Solids'!I9)*100</f>
        <v>92.739443243309324</v>
      </c>
      <c r="R9" s="64">
        <f>(G9/'Final-Total Dry Solids'!I9)*100</f>
        <v>60.891445881735095</v>
      </c>
      <c r="S9" s="64">
        <f>(H9/'Final-Total Dry Solids'!I9)*100</f>
        <v>31.155410605005741</v>
      </c>
      <c r="T9" s="64">
        <f>(C9/'Final-Total Dry Solids'!I9)*100</f>
        <v>31.880977683315635</v>
      </c>
      <c r="U9" s="64">
        <f>(C9/'Final-Total Dry Solids'!I9)*100</f>
        <v>31.880977683315635</v>
      </c>
      <c r="V9" s="64">
        <f>(D9/'Final-Total Dry Solids'!I9)*100</f>
        <v>0.69258675656848601</v>
      </c>
      <c r="W9" s="64">
        <f>(E9/'Final-Total Dry Solids'!I9)*100</f>
        <v>17.760514004421914</v>
      </c>
      <c r="X9" s="65">
        <f>(F9/'Final-Total Dry Solids'!I9)*100</f>
        <v>13.394896600583825</v>
      </c>
    </row>
    <row r="10" spans="1:24" x14ac:dyDescent="0.25">
      <c r="A10" s="65" t="s">
        <v>132</v>
      </c>
      <c r="B10" s="64">
        <f>MUD!S13-MUD!S14</f>
        <v>1.2174999999999823</v>
      </c>
      <c r="C10" s="42">
        <f>MUD!S14</f>
        <v>1.2850000000000017</v>
      </c>
      <c r="D10" s="42">
        <f>SAND!R18</f>
        <v>3.5999999999987153E-3</v>
      </c>
      <c r="E10" s="42">
        <f>SAND!R16</f>
        <v>0.72825000000000273</v>
      </c>
      <c r="F10" s="42">
        <f>SAND!R17</f>
        <v>0.52530000000000143</v>
      </c>
      <c r="G10" s="42">
        <f t="shared" si="0"/>
        <v>2.502499999999984</v>
      </c>
      <c r="H10" s="42">
        <f t="shared" si="1"/>
        <v>1.2535500000000042</v>
      </c>
      <c r="I10" s="42">
        <f t="shared" si="2"/>
        <v>3.7596499999999868</v>
      </c>
      <c r="J10" s="63">
        <f t="shared" si="3"/>
        <v>34.178713444070759</v>
      </c>
      <c r="K10" s="42">
        <f t="shared" si="4"/>
        <v>32.383333554984809</v>
      </c>
      <c r="L10" s="42">
        <f t="shared" si="5"/>
        <v>9.5753594084521901E-2</v>
      </c>
      <c r="M10" s="42">
        <f t="shared" si="6"/>
        <v>19.370154136688399</v>
      </c>
      <c r="N10" s="64">
        <f t="shared" si="7"/>
        <v>13.972045270171513</v>
      </c>
      <c r="O10" s="64">
        <f t="shared" si="8"/>
        <v>66.562046999055568</v>
      </c>
      <c r="P10" s="65">
        <f t="shared" si="9"/>
        <v>33.342199406859905</v>
      </c>
      <c r="Q10" s="64">
        <f>(I10/'Final-Total Dry Solids'!I10)*100</f>
        <v>92.10313571778525</v>
      </c>
      <c r="R10" s="64">
        <f>(G10/'Final-Total Dry Solids'!I10)*100</f>
        <v>61.305732484076159</v>
      </c>
      <c r="S10" s="64">
        <f>(H10/'Final-Total Dry Solids'!I10)*100</f>
        <v>30.70921117099477</v>
      </c>
      <c r="T10" s="64">
        <f>(C10/'Final-Total Dry Solids'!I10)*100</f>
        <v>31.479666829985405</v>
      </c>
      <c r="U10" s="64">
        <f>(C10/'Final-Total Dry Solids'!I10)*100</f>
        <v>31.479666829985405</v>
      </c>
      <c r="V10" s="64">
        <f>(D10/'Final-Total Dry Solids'!I10)*100</f>
        <v>8.8192062714324421E-2</v>
      </c>
      <c r="W10" s="64">
        <f>(E10/'Final-Total Dry Solids'!I10)*100</f>
        <v>17.840519353258308</v>
      </c>
      <c r="X10" s="65">
        <f>(F10/'Final-Total Dry Solids'!I10)*100</f>
        <v>12.868691817736464</v>
      </c>
    </row>
    <row r="11" spans="1:24" x14ac:dyDescent="0.25">
      <c r="A11" s="65" t="s">
        <v>133</v>
      </c>
      <c r="B11" s="64">
        <f>MUD!S15-MUD!S16</f>
        <v>1.3074999999999946</v>
      </c>
      <c r="C11" s="42">
        <f>MUD!S16</f>
        <v>1.4924999999999955</v>
      </c>
      <c r="D11" s="42">
        <f>SAND!R18</f>
        <v>3.5999999999987153E-3</v>
      </c>
      <c r="E11" s="42">
        <f>SAND!R19</f>
        <v>0.66719999999999757</v>
      </c>
      <c r="F11" s="42">
        <f>SAND!R20</f>
        <v>0.48204999999999742</v>
      </c>
      <c r="G11" s="42">
        <f t="shared" si="0"/>
        <v>2.7999999999999901</v>
      </c>
      <c r="H11" s="42">
        <f t="shared" si="1"/>
        <v>1.149249999999995</v>
      </c>
      <c r="I11" s="42">
        <f t="shared" si="2"/>
        <v>3.9528499999999838</v>
      </c>
      <c r="J11" s="63">
        <f t="shared" si="3"/>
        <v>37.757567324841609</v>
      </c>
      <c r="K11" s="42">
        <f t="shared" si="4"/>
        <v>33.077399850740605</v>
      </c>
      <c r="L11" s="42">
        <f t="shared" si="5"/>
        <v>9.107352922571639E-2</v>
      </c>
      <c r="M11" s="42">
        <f t="shared" si="6"/>
        <v>16.878960749838733</v>
      </c>
      <c r="N11" s="64">
        <f t="shared" si="7"/>
        <v>12.194998545353338</v>
      </c>
      <c r="O11" s="64">
        <f t="shared" si="8"/>
        <v>70.834967175582221</v>
      </c>
      <c r="P11" s="65">
        <f t="shared" si="9"/>
        <v>29.073959295192068</v>
      </c>
      <c r="Q11" s="64">
        <f>(I11/'Final-Total Dry Solids'!I11)*100</f>
        <v>92.15498851807375</v>
      </c>
      <c r="R11" s="64">
        <f>(G11/'Final-Total Dry Solids'!I11)*100</f>
        <v>65.27795586743909</v>
      </c>
      <c r="S11" s="64">
        <f>(H11/'Final-Total Dry Solids'!I11)*100</f>
        <v>26.793103850233685</v>
      </c>
      <c r="T11" s="64">
        <f>(C11/'Final-Total Dry Solids'!I11)*100</f>
        <v>34.795481832911754</v>
      </c>
      <c r="U11" s="64">
        <f>(C11/'Final-Total Dry Solids'!I11)*100</f>
        <v>34.795481832911754</v>
      </c>
      <c r="V11" s="64">
        <f>(D11/'Final-Total Dry Solids'!I11)*100</f>
        <v>8.3928800400963469E-2</v>
      </c>
      <c r="W11" s="64">
        <f>(E11/'Final-Total Dry Solids'!I11)*100</f>
        <v>15.554804340984058</v>
      </c>
      <c r="X11" s="65">
        <f>(F11/'Final-Total Dry Solids'!I11)*100</f>
        <v>11.238299509249629</v>
      </c>
    </row>
    <row r="12" spans="1:24" x14ac:dyDescent="0.25">
      <c r="A12" s="65" t="s">
        <v>134</v>
      </c>
      <c r="B12" s="64">
        <f>MUD!S17-MUD!S18</f>
        <v>1.3850000000000027</v>
      </c>
      <c r="C12" s="42">
        <f>MUD!S18</f>
        <v>1.5275000000000027</v>
      </c>
      <c r="D12" s="42">
        <f>SAND!R21</f>
        <v>1.570000000000249E-2</v>
      </c>
      <c r="E12" s="42">
        <f>SAND!R22</f>
        <v>0.60114999999999696</v>
      </c>
      <c r="F12" s="42">
        <f>SAND!R23</f>
        <v>0.48134999999999906</v>
      </c>
      <c r="G12" s="42">
        <f t="shared" si="0"/>
        <v>2.9125000000000054</v>
      </c>
      <c r="H12" s="42">
        <f t="shared" si="1"/>
        <v>1.082499999999996</v>
      </c>
      <c r="I12" s="42">
        <f t="shared" si="2"/>
        <v>4.0107000000000035</v>
      </c>
      <c r="J12" s="63">
        <f t="shared" si="3"/>
        <v>38.085620963921549</v>
      </c>
      <c r="K12" s="42">
        <f t="shared" si="4"/>
        <v>34.532625227516426</v>
      </c>
      <c r="L12" s="42">
        <f t="shared" si="5"/>
        <v>0.39145286358995879</v>
      </c>
      <c r="M12" s="42">
        <f t="shared" si="6"/>
        <v>14.988655346946828</v>
      </c>
      <c r="N12" s="64">
        <f t="shared" si="7"/>
        <v>12.001645598025249</v>
      </c>
      <c r="O12" s="64">
        <f t="shared" si="8"/>
        <v>72.618246191437976</v>
      </c>
      <c r="P12" s="65">
        <f t="shared" si="9"/>
        <v>26.990300944972077</v>
      </c>
      <c r="Q12" s="64">
        <f>(I12/'Final-Total Dry Solids'!I12)*100</f>
        <v>92.460376923520386</v>
      </c>
      <c r="R12" s="64">
        <f>(G12/'Final-Total Dry Solids'!I12)*100</f>
        <v>67.143104143853535</v>
      </c>
      <c r="S12" s="64">
        <f>(H12/'Final-Total Dry Solids'!I12)*100</f>
        <v>24.955333986513665</v>
      </c>
      <c r="T12" s="64">
        <f>(C12/'Final-Total Dry Solids'!I12)*100</f>
        <v>35.214108696905157</v>
      </c>
      <c r="U12" s="64">
        <f>(C12/'Final-Total Dry Solids'!I12)*100</f>
        <v>35.214108696905157</v>
      </c>
      <c r="V12" s="64">
        <f>(D12/'Final-Total Dry Solids'!I12)*100</f>
        <v>0.36193879315318994</v>
      </c>
      <c r="W12" s="64">
        <f>(E12/'Final-Total Dry Solids'!I12)*100</f>
        <v>13.858567229554428</v>
      </c>
      <c r="X12" s="65">
        <f>(F12/'Final-Total Dry Solids'!I12)*100</f>
        <v>11.096766756959237</v>
      </c>
    </row>
    <row r="13" spans="1:24" x14ac:dyDescent="0.25">
      <c r="A13" s="65" t="s">
        <v>135</v>
      </c>
      <c r="B13" s="64">
        <f>MUD!S19-MUD!S20</f>
        <v>1.3675000000000102</v>
      </c>
      <c r="C13" s="42">
        <f>MUD!S20</f>
        <v>1.3374999999999904</v>
      </c>
      <c r="D13" s="42">
        <f>SAND!R24</f>
        <v>1.3149999999999551E-2</v>
      </c>
      <c r="E13" s="42">
        <f>SAND!R25</f>
        <v>0.61180000000000234</v>
      </c>
      <c r="F13" s="42">
        <f>SAND!R26</f>
        <v>0.35135000000000005</v>
      </c>
      <c r="G13" s="42">
        <f t="shared" si="0"/>
        <v>2.7050000000000005</v>
      </c>
      <c r="H13" s="42">
        <f t="shared" si="1"/>
        <v>0.96315000000000239</v>
      </c>
      <c r="I13" s="42">
        <f t="shared" si="2"/>
        <v>3.6813000000000025</v>
      </c>
      <c r="J13" s="63">
        <f t="shared" si="3"/>
        <v>36.332273924971872</v>
      </c>
      <c r="K13" s="42">
        <f t="shared" si="4"/>
        <v>37.147203433569913</v>
      </c>
      <c r="L13" s="42">
        <f t="shared" si="5"/>
        <v>0.35721076793522782</v>
      </c>
      <c r="M13" s="42">
        <f t="shared" si="6"/>
        <v>16.619129111998532</v>
      </c>
      <c r="N13" s="64">
        <f t="shared" si="7"/>
        <v>9.544182761524457</v>
      </c>
      <c r="O13" s="64">
        <f t="shared" si="8"/>
        <v>73.479477358541786</v>
      </c>
      <c r="P13" s="65">
        <f t="shared" si="9"/>
        <v>26.163311873522986</v>
      </c>
      <c r="Q13" s="64">
        <f>(I13/'Final-Total Dry Solids'!I13)*100</f>
        <v>91.657848544076089</v>
      </c>
      <c r="R13" s="64">
        <f>(G13/'Final-Total Dry Solids'!I13)*100</f>
        <v>67.349708068270914</v>
      </c>
      <c r="S13" s="64">
        <f>(H13/'Final-Total Dry Solids'!I13)*100</f>
        <v>23.980728771147977</v>
      </c>
      <c r="T13" s="64">
        <f>(C13/'Final-Total Dry Solids'!I13)*100</f>
        <v>33.301380606769563</v>
      </c>
      <c r="U13" s="64">
        <f>(C13/'Final-Total Dry Solids'!I13)*100</f>
        <v>33.301380606769563</v>
      </c>
      <c r="V13" s="64">
        <f>(D13/'Final-Total Dry Solids'!I13)*100</f>
        <v>0.32741170465720221</v>
      </c>
      <c r="W13" s="64">
        <f>(E13/'Final-Total Dry Solids'!I13)*100</f>
        <v>15.23273619082007</v>
      </c>
      <c r="X13" s="65">
        <f>(F13/'Final-Total Dry Solids'!I13)*100</f>
        <v>8.7479925803279048</v>
      </c>
    </row>
    <row r="14" spans="1:24" x14ac:dyDescent="0.25">
      <c r="A14" s="65" t="s">
        <v>136</v>
      </c>
      <c r="B14" s="64">
        <f>MUD!S21-MUD!S22</f>
        <v>1.1224999999999927</v>
      </c>
      <c r="C14" s="42">
        <f>MUD!S22</f>
        <v>1.3500000000000056</v>
      </c>
      <c r="D14" s="42">
        <f>SAND!Q27</f>
        <v>2.6250000000000995E-2</v>
      </c>
      <c r="E14" s="42">
        <f>SAND!R28</f>
        <v>0.21689999999999898</v>
      </c>
      <c r="F14" s="42">
        <f>SAND!R29</f>
        <v>0.37685000000000102</v>
      </c>
      <c r="G14" s="42">
        <f t="shared" si="0"/>
        <v>2.4724999999999984</v>
      </c>
      <c r="H14" s="42">
        <f t="shared" si="1"/>
        <v>0.59375</v>
      </c>
      <c r="I14" s="42">
        <f t="shared" si="2"/>
        <v>3.0924999999999994</v>
      </c>
      <c r="J14" s="63">
        <f t="shared" si="3"/>
        <v>43.654001616815066</v>
      </c>
      <c r="K14" s="42">
        <f t="shared" si="4"/>
        <v>36.297493936943994</v>
      </c>
      <c r="L14" s="42">
        <f t="shared" si="5"/>
        <v>0.84882780921587719</v>
      </c>
      <c r="M14" s="42">
        <f t="shared" si="6"/>
        <v>7.0137429264348921</v>
      </c>
      <c r="N14" s="64">
        <f t="shared" si="7"/>
        <v>12.185933710590174</v>
      </c>
      <c r="O14" s="64">
        <f t="shared" si="8"/>
        <v>79.951495553759059</v>
      </c>
      <c r="P14" s="65">
        <f t="shared" si="9"/>
        <v>19.199676637025064</v>
      </c>
      <c r="Q14" s="64">
        <f>(I14/'Final-Total Dry Solids'!I14)*100</f>
        <v>90.565650945192218</v>
      </c>
      <c r="R14" s="64">
        <f>(G14/'Final-Total Dry Solids'!I14)*100</f>
        <v>72.408592388678301</v>
      </c>
      <c r="S14" s="64">
        <f>(H14/'Final-Total Dry Solids'!I14)*100</f>
        <v>17.388312125693741</v>
      </c>
      <c r="T14" s="64">
        <f>(C14/'Final-Total Dry Solids'!I14)*100</f>
        <v>39.535530727893303</v>
      </c>
      <c r="U14" s="64">
        <f>(C14/'Final-Total Dry Solids'!I14)*100</f>
        <v>39.535530727893303</v>
      </c>
      <c r="V14" s="64">
        <f>(D14/'Final-Total Dry Solids'!I14)*100</f>
        <v>0.76874643082017347</v>
      </c>
      <c r="W14" s="64">
        <f>(E14/'Final-Total Dry Solids'!I14)*100</f>
        <v>6.352041936948134</v>
      </c>
      <c r="X14" s="65">
        <f>(F14/'Final-Total Dry Solids'!I14)*100</f>
        <v>11.036270188745606</v>
      </c>
    </row>
    <row r="15" spans="1:24" s="70" customFormat="1" x14ac:dyDescent="0.25">
      <c r="A15" s="97" t="s">
        <v>140</v>
      </c>
      <c r="B15" s="70">
        <f>MUD!S23-MUD!S24</f>
        <v>1.3600000000000108</v>
      </c>
      <c r="C15" s="70">
        <f>MUD!S24</f>
        <v>1.4974999999999949</v>
      </c>
      <c r="D15" s="70">
        <f>0</f>
        <v>0</v>
      </c>
      <c r="E15" s="70">
        <f>SAND!R30</f>
        <v>0.21565000000000367</v>
      </c>
      <c r="F15" s="70">
        <f>SAND!R31</f>
        <v>0.18534999999999968</v>
      </c>
      <c r="G15" s="42">
        <f t="shared" si="0"/>
        <v>2.8575000000000057</v>
      </c>
      <c r="H15" s="42">
        <f t="shared" si="1"/>
        <v>0.40100000000000335</v>
      </c>
      <c r="I15" s="42">
        <f t="shared" si="2"/>
        <v>3.2585000000000091</v>
      </c>
      <c r="J15" s="63">
        <f t="shared" si="3"/>
        <v>45.956728556083803</v>
      </c>
      <c r="K15" s="42">
        <f t="shared" si="4"/>
        <v>41.736995550099955</v>
      </c>
      <c r="L15" s="42">
        <f t="shared" si="5"/>
        <v>0</v>
      </c>
      <c r="M15" s="42">
        <f t="shared" si="6"/>
        <v>6.6180758017493648</v>
      </c>
      <c r="N15" s="64">
        <f t="shared" si="7"/>
        <v>5.6882000920668769</v>
      </c>
      <c r="O15" s="64">
        <f t="shared" si="8"/>
        <v>87.693724106183751</v>
      </c>
      <c r="P15" s="65">
        <f t="shared" si="9"/>
        <v>12.306275893816242</v>
      </c>
      <c r="Q15" s="64">
        <f>(I15/'Final-Total Dry Solids'!I15)*100</f>
        <v>92.781890660592452</v>
      </c>
      <c r="R15" s="64">
        <f>(G15/'Final-Total Dry Solids'!I15)*100</f>
        <v>81.363895216401019</v>
      </c>
      <c r="S15" s="64">
        <f>(H15/'Final-Total Dry Solids'!I15)*100</f>
        <v>11.417995444191432</v>
      </c>
      <c r="T15" s="64">
        <f>(C15/'Final-Total Dry Solids'!I15)*100</f>
        <v>42.63952164009094</v>
      </c>
      <c r="U15" s="64">
        <f>(C15/'Final-Total Dry Solids'!I15)*100</f>
        <v>42.63952164009094</v>
      </c>
      <c r="V15" s="64">
        <f>(D15/'Final-Total Dry Solids'!I15)*100</f>
        <v>0</v>
      </c>
      <c r="W15" s="64">
        <f>(E15/'Final-Total Dry Solids'!I15)*100</f>
        <v>6.1403758542142226</v>
      </c>
      <c r="X15" s="65">
        <f>(F15/'Final-Total Dry Solids'!I15)*100</f>
        <v>5.277619589977208</v>
      </c>
    </row>
    <row r="20" spans="21:21" x14ac:dyDescent="0.25">
      <c r="U20" s="72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J15" sqref="J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7" t="s">
        <v>91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9"/>
      <c r="T2" s="26"/>
    </row>
    <row r="3" spans="1:24" ht="15.75" x14ac:dyDescent="0.25">
      <c r="A3" s="46"/>
      <c r="B3" s="83" t="s">
        <v>101</v>
      </c>
      <c r="C3" s="84"/>
      <c r="D3" s="84"/>
      <c r="E3" s="84"/>
      <c r="F3" s="84"/>
      <c r="G3" s="84"/>
      <c r="H3" s="84"/>
      <c r="I3" s="84"/>
      <c r="J3" s="88" t="s">
        <v>99</v>
      </c>
      <c r="K3" s="89"/>
      <c r="L3" s="89"/>
      <c r="M3" s="89"/>
      <c r="N3" s="89"/>
      <c r="O3" s="89"/>
      <c r="P3" s="90"/>
      <c r="Q3" s="88" t="s">
        <v>100</v>
      </c>
      <c r="R3" s="89"/>
      <c r="S3" s="89"/>
      <c r="T3" s="89"/>
      <c r="U3" s="89"/>
      <c r="V3" s="89"/>
      <c r="W3" s="89"/>
      <c r="X3" s="89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88</v>
      </c>
      <c r="I4" s="34" t="s">
        <v>102</v>
      </c>
      <c r="J4" s="49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104</v>
      </c>
      <c r="P4" s="45" t="s">
        <v>105</v>
      </c>
      <c r="Q4" s="35" t="s">
        <v>103</v>
      </c>
      <c r="R4" s="35" t="s">
        <v>98</v>
      </c>
      <c r="S4" s="35" t="s">
        <v>106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84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9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 x14ac:dyDescent="0.25">
      <c r="A6" s="65" t="s">
        <v>128</v>
      </c>
      <c r="B6" s="20">
        <f>'Final-Total Dry Solids'!B6-'Final-Total Fixed Solids'!B6</f>
        <v>3.249999999999087E-2</v>
      </c>
      <c r="C6">
        <f>'Final-Total Dry Solids'!C6-'Final-Total Fixed Solids'!C6</f>
        <v>0.25500000000000522</v>
      </c>
      <c r="D6">
        <f>'Final-Total Dry Solids'!D6-'Final-Total Fixed Solids'!D6</f>
        <v>0</v>
      </c>
      <c r="E6">
        <f>'Final-Total Dry Solids'!E6-'Final-Total Fixed Solids'!E6</f>
        <v>4.09999999999755E-3</v>
      </c>
      <c r="F6">
        <f>'Final-Total Dry Solids'!F6-'Final-Total Fixed Solids'!F6</f>
        <v>2.5500000000029388E-3</v>
      </c>
      <c r="G6" s="42">
        <f>B6+C6</f>
        <v>0.28749999999999609</v>
      </c>
      <c r="H6" s="42">
        <f>E6+F6</f>
        <v>6.6500000000004889E-3</v>
      </c>
      <c r="I6" s="42">
        <f t="shared" ref="I6:I15" si="0">B6+C6+D6+E6+F6</f>
        <v>0.29414999999999658</v>
      </c>
      <c r="J6" s="63">
        <f t="shared" ref="J6:J15" si="1">(C6/I6)*100</f>
        <v>86.690464048957395</v>
      </c>
      <c r="K6" s="42">
        <f t="shared" ref="K6:K15" si="2">(B6/I6)*100</f>
        <v>11.048784633687319</v>
      </c>
      <c r="L6" s="42">
        <f>(D6/I6)*100</f>
        <v>0</v>
      </c>
      <c r="M6" s="42">
        <f>(E6/I6)*100</f>
        <v>1.3938466768647282</v>
      </c>
      <c r="N6" s="42">
        <f>(F6/I6)*100</f>
        <v>0.86690464049055538</v>
      </c>
      <c r="O6" s="42">
        <f>(G6/I6)*100</f>
        <v>97.739248682644714</v>
      </c>
      <c r="P6" s="65">
        <f>(H6/I6)*100</f>
        <v>2.2607513173552833</v>
      </c>
      <c r="Q6" s="64">
        <f>(I6/'Final-Total Dry Solids'!I6)*100</f>
        <v>9.6048979591835355</v>
      </c>
      <c r="R6" s="64">
        <f>(G6/'Final-Total Dry Solids'!I6)*100</f>
        <v>9.3877551020406624</v>
      </c>
      <c r="S6" s="42">
        <f>(H6/'Final-Total Dry Solids'!I6)*100</f>
        <v>0.21714285714287251</v>
      </c>
      <c r="T6" s="42">
        <f>(C6/'Final-Total Dry Solids'!I6)*100</f>
        <v>8.3265306122450458</v>
      </c>
      <c r="U6" s="42">
        <f>(B6/'Final-Total Dry Solids'!I6)*100</f>
        <v>1.0612244897956173</v>
      </c>
      <c r="V6" s="42">
        <f>(D6/'Final-Total Dry Solids'!I6)*100</f>
        <v>0</v>
      </c>
      <c r="W6" s="42">
        <f>(E6/'Final-Total Dry Solids'!I6)*100</f>
        <v>0.13387755102032781</v>
      </c>
      <c r="X6" s="65">
        <f>(F6/'Final-Total Dry Solids'!I6)*100</f>
        <v>8.3265306122544708E-2</v>
      </c>
    </row>
    <row r="7" spans="1:24" s="41" customFormat="1" x14ac:dyDescent="0.25">
      <c r="A7" s="65" t="s">
        <v>129</v>
      </c>
      <c r="B7" s="20">
        <f>'Final-Total Dry Solids'!B7-'Final-Total Fixed Solids'!B7</f>
        <v>2.7500000000002967E-2</v>
      </c>
      <c r="C7">
        <f>'Final-Total Dry Solids'!C7-'Final-Total Fixed Solids'!C7</f>
        <v>0.4249999999999976</v>
      </c>
      <c r="D7">
        <f>'Final-Total Dry Solids'!D7-'Final-Total Fixed Solids'!D7</f>
        <v>2.49999999997641E-4</v>
      </c>
      <c r="E7">
        <f>'Final-Total Dry Solids'!E7-'Final-Total Fixed Solids'!E7</f>
        <v>9.7000000000022624E-3</v>
      </c>
      <c r="F7">
        <f>'Final-Total Dry Solids'!F7-'Final-Total Fixed Solids'!F7</f>
        <v>6.0000000000002274E-3</v>
      </c>
      <c r="G7" s="42">
        <f t="shared" ref="G7:G15" si="3">B7+C7</f>
        <v>0.45250000000000057</v>
      </c>
      <c r="H7" s="42">
        <f t="shared" ref="H7:H15" si="4">E7+F7</f>
        <v>1.570000000000249E-2</v>
      </c>
      <c r="I7" s="42">
        <f t="shared" si="0"/>
        <v>0.4684500000000007</v>
      </c>
      <c r="J7" s="63">
        <f t="shared" si="1"/>
        <v>90.724730494182296</v>
      </c>
      <c r="K7" s="42">
        <f t="shared" si="2"/>
        <v>5.8704237378595208</v>
      </c>
      <c r="L7" s="42">
        <f t="shared" ref="L7:L15" si="5">(D7/I7)*100</f>
        <v>5.3367488525486319E-2</v>
      </c>
      <c r="M7" s="42">
        <f t="shared" ref="M7:M15" si="6">(E7/I7)*100</f>
        <v>2.0706585548088907</v>
      </c>
      <c r="N7" s="42">
        <f t="shared" ref="N7:N15" si="7">(F7/I7)*100</f>
        <v>1.2808197246238058</v>
      </c>
      <c r="O7" s="42">
        <f t="shared" ref="O7:O15" si="8">(G7/I7)*100</f>
        <v>96.595154232041807</v>
      </c>
      <c r="P7" s="65">
        <f t="shared" ref="P7:P15" si="9">(H7/I7)*100</f>
        <v>3.3514782794326967</v>
      </c>
      <c r="Q7" s="64">
        <f>(I7/'Final-Total Dry Solids'!I7)*100</f>
        <v>8.3713823637159717</v>
      </c>
      <c r="R7" s="64">
        <f>(G7/'Final-Total Dry Solids'!I7)*100</f>
        <v>8.0863497055853912</v>
      </c>
      <c r="S7" s="42">
        <f>(H7/'Final-Total Dry Solids'!I7)*100</f>
        <v>0.28056506160820027</v>
      </c>
      <c r="T7" s="42">
        <f>(C7/'Final-Total Dry Solids'!I7)*100</f>
        <v>7.5949140881188235</v>
      </c>
      <c r="U7" s="42">
        <f>(B7/'Final-Total Dry Solids'!I7)*100</f>
        <v>0.49143561746656783</v>
      </c>
      <c r="V7" s="42">
        <f>(D7/'Final-Total Dry Solids'!I7)*100</f>
        <v>4.4675965223807054E-3</v>
      </c>
      <c r="W7" s="42">
        <f>(E7/'Final-Total Dry Solids'!I7)*100</f>
        <v>0.17334274507004749</v>
      </c>
      <c r="X7" s="65">
        <f>(F7/'Final-Total Dry Solids'!I7)*100</f>
        <v>0.10722231653815277</v>
      </c>
    </row>
    <row r="8" spans="1:24" x14ac:dyDescent="0.25">
      <c r="A8" s="65" t="s">
        <v>130</v>
      </c>
      <c r="B8" s="20">
        <f>'Final-Total Dry Solids'!B8-'Final-Total Fixed Solids'!B8</f>
        <v>3.500000000000747E-2</v>
      </c>
      <c r="C8">
        <f>'Final-Total Dry Solids'!C8-'Final-Total Fixed Solids'!C8</f>
        <v>0.25749999999999917</v>
      </c>
      <c r="D8">
        <f>'Final-Total Dry Solids'!D8-'Final-Total Fixed Solids'!D8</f>
        <v>1.6499999999979309E-3</v>
      </c>
      <c r="E8">
        <f>'Final-Total Dry Solids'!E8-'Final-Total Fixed Solids'!E8</f>
        <v>4.7999999999994714E-3</v>
      </c>
      <c r="F8">
        <f>'Final-Total Dry Solids'!F8-'Final-Total Fixed Solids'!F8</f>
        <v>2.8000000000005798E-3</v>
      </c>
      <c r="G8" s="42">
        <f t="shared" si="3"/>
        <v>0.29250000000000664</v>
      </c>
      <c r="H8" s="42">
        <f t="shared" si="4"/>
        <v>7.6000000000000512E-3</v>
      </c>
      <c r="I8" s="42">
        <f t="shared" si="0"/>
        <v>0.30175000000000463</v>
      </c>
      <c r="J8" s="63">
        <f t="shared" si="1"/>
        <v>85.335542667769744</v>
      </c>
      <c r="K8" s="42">
        <f t="shared" si="2"/>
        <v>11.599005799505198</v>
      </c>
      <c r="L8" s="42">
        <f t="shared" si="5"/>
        <v>0.54681027340444255</v>
      </c>
      <c r="M8" s="42">
        <f t="shared" si="6"/>
        <v>1.5907207953601983</v>
      </c>
      <c r="N8" s="42">
        <f t="shared" si="7"/>
        <v>0.92792046396040995</v>
      </c>
      <c r="O8" s="42">
        <f t="shared" si="8"/>
        <v>96.934548467274951</v>
      </c>
      <c r="P8" s="65">
        <f t="shared" si="9"/>
        <v>2.5186412593206078</v>
      </c>
      <c r="Q8" s="64">
        <f>(I8/'Final-Total Dry Solids'!I8)*100</f>
        <v>7.4203860813968721</v>
      </c>
      <c r="R8" s="64">
        <f>(G8/'Final-Total Dry Solids'!I8)*100</f>
        <v>7.1929177425305761</v>
      </c>
      <c r="S8" s="42">
        <f>(H8/'Final-Total Dry Solids'!I8)*100</f>
        <v>0.18689290544694528</v>
      </c>
      <c r="T8" s="42">
        <f>(C8/'Final-Total Dry Solids'!I8)*100</f>
        <v>6.3322267306036757</v>
      </c>
      <c r="U8" s="42">
        <f>(B8/'Final-Total Dry Solids'!I8)*100</f>
        <v>0.86069101192689967</v>
      </c>
      <c r="V8" s="42">
        <f>(D8/'Final-Total Dry Solids'!I8)*100</f>
        <v>4.0575433419351443E-2</v>
      </c>
      <c r="W8" s="42">
        <f>(E8/'Final-Total Dry Solids'!I8)*100</f>
        <v>0.11803762449279376</v>
      </c>
      <c r="X8" s="65">
        <f>(F8/'Final-Total Dry Solids'!I8)*100</f>
        <v>6.885528095415154E-2</v>
      </c>
    </row>
    <row r="9" spans="1:24" ht="15.75" customHeight="1" x14ac:dyDescent="0.25">
      <c r="A9" s="65" t="s">
        <v>131</v>
      </c>
      <c r="B9" s="20">
        <f>'Final-Total Dry Solids'!B9-'Final-Total Fixed Solids'!B9</f>
        <v>3.2500000000001972E-2</v>
      </c>
      <c r="C9">
        <f>'Final-Total Dry Solids'!C9-'Final-Total Fixed Solids'!C9</f>
        <v>0.24499999999999522</v>
      </c>
      <c r="D9">
        <f>'Final-Total Dry Solids'!D9-'Final-Total Fixed Solids'!D9</f>
        <v>2.6000000000010459E-3</v>
      </c>
      <c r="E9">
        <f>'Final-Total Dry Solids'!E9-'Final-Total Fixed Solids'!E9</f>
        <v>1.0949999999997573E-2</v>
      </c>
      <c r="F9">
        <f>'Final-Total Dry Solids'!F9-'Final-Total Fixed Solids'!F9</f>
        <v>6.1500000000016541E-3</v>
      </c>
      <c r="G9" s="42">
        <f t="shared" si="3"/>
        <v>0.27749999999999719</v>
      </c>
      <c r="H9" s="42">
        <f t="shared" si="4"/>
        <v>1.7099999999999227E-2</v>
      </c>
      <c r="I9" s="42">
        <f t="shared" si="0"/>
        <v>0.29719999999999747</v>
      </c>
      <c r="J9" s="63">
        <f t="shared" si="1"/>
        <v>82.436069986540147</v>
      </c>
      <c r="K9" s="42">
        <f t="shared" si="2"/>
        <v>10.935397039031711</v>
      </c>
      <c r="L9" s="42">
        <f t="shared" si="5"/>
        <v>0.87483176312283584</v>
      </c>
      <c r="M9" s="42">
        <f t="shared" si="6"/>
        <v>3.684387617765029</v>
      </c>
      <c r="N9" s="42">
        <f t="shared" si="7"/>
        <v>2.069313593540278</v>
      </c>
      <c r="O9" s="42">
        <f t="shared" si="8"/>
        <v>93.371467025571846</v>
      </c>
      <c r="P9" s="65">
        <f t="shared" si="9"/>
        <v>5.753701211305307</v>
      </c>
      <c r="Q9" s="64">
        <f>(I9/'Final-Total Dry Solids'!I9)*100</f>
        <v>7.2605567566906739</v>
      </c>
      <c r="R9" s="64">
        <f>(G9/'Final-Total Dry Solids'!I9)*100</f>
        <v>6.7792883579463625</v>
      </c>
      <c r="S9" s="42">
        <f>(H9/'Final-Total Dry Solids'!I9)*100</f>
        <v>0.41775074205722068</v>
      </c>
      <c r="T9" s="42">
        <f>(C9/'Final-Total Dry Solids'!I9)*100</f>
        <v>5.9853176493579934</v>
      </c>
      <c r="U9" s="42">
        <f>(B9/'Final-Total Dry Solids'!I9)*100</f>
        <v>0.79397070858836893</v>
      </c>
      <c r="V9" s="42">
        <f>(D9/'Final-Total Dry Solids'!I9)*100</f>
        <v>6.3517656687091209E-2</v>
      </c>
      <c r="W9" s="42">
        <f>(E9/'Final-Total Dry Solids'!I9)*100</f>
        <v>0.26750705412431341</v>
      </c>
      <c r="X9" s="65">
        <f>(F9/'Final-Total Dry Solids'!I9)*100</f>
        <v>0.15024368793290727</v>
      </c>
    </row>
    <row r="10" spans="1:24" x14ac:dyDescent="0.25">
      <c r="A10" s="65" t="s">
        <v>132</v>
      </c>
      <c r="B10" s="20">
        <f>'Final-Total Dry Solids'!B10-'Final-Total Fixed Solids'!B10</f>
        <v>5.5000000000016147E-2</v>
      </c>
      <c r="C10">
        <f>'Final-Total Dry Solids'!C10-'Final-Total Fixed Solids'!C10</f>
        <v>0.2274999999999916</v>
      </c>
      <c r="D10">
        <f>'Final-Total Dry Solids'!D10-'Final-Total Fixed Solids'!D10</f>
        <v>2.0900000000001029E-2</v>
      </c>
      <c r="E10">
        <f>'Final-Total Dry Solids'!E10-'Final-Total Fixed Solids'!E10</f>
        <v>1.4549999999999841E-2</v>
      </c>
      <c r="F10">
        <f>'Final-Total Dry Solids'!F10-'Final-Total Fixed Solids'!F10</f>
        <v>4.3999999999968509E-3</v>
      </c>
      <c r="G10" s="42">
        <f t="shared" si="3"/>
        <v>0.28250000000000774</v>
      </c>
      <c r="H10" s="42">
        <f t="shared" si="4"/>
        <v>1.8949999999996692E-2</v>
      </c>
      <c r="I10" s="42">
        <f t="shared" si="0"/>
        <v>0.32235000000000547</v>
      </c>
      <c r="J10" s="63">
        <f t="shared" si="1"/>
        <v>70.575461454936487</v>
      </c>
      <c r="K10" s="42">
        <f t="shared" si="2"/>
        <v>17.062199472627647</v>
      </c>
      <c r="L10" s="42">
        <f t="shared" si="5"/>
        <v>6.4836357995969207</v>
      </c>
      <c r="M10" s="42">
        <f t="shared" si="6"/>
        <v>4.5137273150301205</v>
      </c>
      <c r="N10" s="42">
        <f t="shared" si="7"/>
        <v>1.3649759578088341</v>
      </c>
      <c r="O10" s="42">
        <f t="shared" si="8"/>
        <v>87.637660927564127</v>
      </c>
      <c r="P10" s="65">
        <f t="shared" si="9"/>
        <v>5.8787032728389548</v>
      </c>
      <c r="Q10" s="64">
        <f>(I10/'Final-Total Dry Solids'!I10)*100</f>
        <v>7.896864282214751</v>
      </c>
      <c r="R10" s="64">
        <f>(G10/'Final-Total Dry Solids'!I10)*100</f>
        <v>6.920627143557283</v>
      </c>
      <c r="S10" s="42">
        <f>(H10/'Final-Total Dry Solids'!I10)*100</f>
        <v>0.46423321901020892</v>
      </c>
      <c r="T10" s="42">
        <f>(C10/'Final-Total Dry Solids'!I10)*100</f>
        <v>5.573248407643117</v>
      </c>
      <c r="U10" s="42">
        <f>(B10/'Final-Total Dry Solids'!I10)*100</f>
        <v>1.347378735914166</v>
      </c>
      <c r="V10" s="42">
        <f>(D10/'Final-Total Dry Solids'!I10)*100</f>
        <v>0.51200391964725789</v>
      </c>
      <c r="W10" s="42">
        <f>(E10/'Final-Total Dry Solids'!I10)*100</f>
        <v>0.35644292013718448</v>
      </c>
      <c r="X10" s="65">
        <f>(F10/'Final-Total Dry Solids'!I10)*100</f>
        <v>0.10779029887302449</v>
      </c>
    </row>
    <row r="11" spans="1:24" s="41" customFormat="1" x14ac:dyDescent="0.25">
      <c r="A11" s="65" t="s">
        <v>133</v>
      </c>
      <c r="B11" s="20">
        <f>'Final-Total Dry Solids'!B11-'Final-Total Fixed Solids'!B11</f>
        <v>6.249999999999889E-2</v>
      </c>
      <c r="C11">
        <f>'Final-Total Dry Solids'!C11-'Final-Total Fixed Solids'!C11</f>
        <v>0.26250000000000973</v>
      </c>
      <c r="D11" s="41">
        <f>'Final-Total Dry Solids'!D11-'Final-Total Fixed Solids'!D11</f>
        <v>-3.0000000000285354E-4</v>
      </c>
      <c r="E11">
        <f>'Final-Total Dry Solids'!E11-'Final-Total Fixed Solids'!E11</f>
        <v>7.2499999999990905E-3</v>
      </c>
      <c r="F11">
        <f>'Final-Total Dry Solids'!F11-'Final-Total Fixed Solids'!F11</f>
        <v>4.5499999999982776E-3</v>
      </c>
      <c r="G11" s="42">
        <f t="shared" si="3"/>
        <v>0.32500000000000862</v>
      </c>
      <c r="H11" s="42">
        <f t="shared" si="4"/>
        <v>1.1799999999997368E-2</v>
      </c>
      <c r="I11" s="42">
        <f>B11+C11+0+E11+F11</f>
        <v>0.33680000000000598</v>
      </c>
      <c r="J11" s="63">
        <f t="shared" si="1"/>
        <v>77.939429928742598</v>
      </c>
      <c r="K11" s="42">
        <f t="shared" si="2"/>
        <v>18.557007125890078</v>
      </c>
      <c r="L11" s="42">
        <f t="shared" si="5"/>
        <v>-8.907363420512121E-2</v>
      </c>
      <c r="M11" s="42">
        <f t="shared" si="6"/>
        <v>2.1526128266030171</v>
      </c>
      <c r="N11" s="42">
        <f t="shared" si="7"/>
        <v>1.3509501187643103</v>
      </c>
      <c r="O11" s="42">
        <f t="shared" si="8"/>
        <v>96.496437054632679</v>
      </c>
      <c r="P11" s="65">
        <f t="shared" si="9"/>
        <v>3.5035629453673272</v>
      </c>
      <c r="Q11" s="64">
        <f>(I11/'Final-Total Dry Solids'!I11)*100</f>
        <v>7.8520055486264129</v>
      </c>
      <c r="R11" s="64">
        <f>(G11/'Final-Total Dry Solids'!I11)*100</f>
        <v>7.5769055917565513</v>
      </c>
      <c r="S11" s="42">
        <f>(H11/'Final-Total Dry Solids'!I11)*100</f>
        <v>0.27509995686986149</v>
      </c>
      <c r="T11" s="42">
        <f>(C11/'Final-Total Dry Solids'!I11)*100</f>
        <v>6.1198083625726634</v>
      </c>
      <c r="U11" s="42">
        <f>(B11/'Final-Total Dry Solids'!I11)*100</f>
        <v>1.4570972291838877</v>
      </c>
      <c r="V11" s="42">
        <v>0</v>
      </c>
      <c r="W11" s="42">
        <f>(E11/'Final-Total Dry Solids'!I11)*100</f>
        <v>0.16902327858531277</v>
      </c>
      <c r="X11" s="65">
        <f>(F11/'Final-Total Dry Solids'!I11)*100</f>
        <v>0.10607667828454875</v>
      </c>
    </row>
    <row r="12" spans="1:24" x14ac:dyDescent="0.25">
      <c r="A12" s="65" t="s">
        <v>134</v>
      </c>
      <c r="B12" s="20">
        <f>'Final-Total Dry Solids'!B12-'Final-Total Fixed Solids'!B12</f>
        <v>1.7499999999992744E-2</v>
      </c>
      <c r="C12">
        <f>'Final-Total Dry Solids'!C12-'Final-Total Fixed Solids'!C12</f>
        <v>0.29750000000000587</v>
      </c>
      <c r="D12">
        <f>'Final-Total Dry Solids'!D12-'Final-Total Fixed Solids'!D12</f>
        <v>5.9999999999860165E-4</v>
      </c>
      <c r="E12">
        <f>'Final-Total Dry Solids'!E12-'Final-Total Fixed Solids'!E12</f>
        <v>7.899999999999352E-3</v>
      </c>
      <c r="F12">
        <f>'Final-Total Dry Solids'!F12-'Final-Total Fixed Solids'!F12</f>
        <v>3.5499999999970555E-3</v>
      </c>
      <c r="G12" s="42">
        <f t="shared" si="3"/>
        <v>0.31499999999999861</v>
      </c>
      <c r="H12" s="42">
        <f t="shared" si="4"/>
        <v>1.1449999999996407E-2</v>
      </c>
      <c r="I12" s="42">
        <f t="shared" si="0"/>
        <v>0.32704999999999362</v>
      </c>
      <c r="J12" s="63">
        <f t="shared" si="1"/>
        <v>90.964684299040414</v>
      </c>
      <c r="K12" s="42">
        <f t="shared" si="2"/>
        <v>5.3508637822941703</v>
      </c>
      <c r="L12" s="42">
        <f t="shared" si="5"/>
        <v>0.18345818682116291</v>
      </c>
      <c r="M12" s="42">
        <f t="shared" si="6"/>
        <v>2.4155327931507435</v>
      </c>
      <c r="N12" s="42">
        <f t="shared" si="7"/>
        <v>1.0854609386935101</v>
      </c>
      <c r="O12" s="42">
        <f t="shared" si="8"/>
        <v>96.315548081334583</v>
      </c>
      <c r="P12" s="65">
        <f t="shared" si="9"/>
        <v>3.5009937318442534</v>
      </c>
      <c r="Q12" s="64">
        <f>(I12/'Final-Total Dry Solids'!I12)*100</f>
        <v>7.5396230764795984</v>
      </c>
      <c r="R12" s="64">
        <f>(G12/'Final-Total Dry Solids'!I12)*100</f>
        <v>7.2618292893781051</v>
      </c>
      <c r="S12" s="42">
        <f>(H12/'Final-Total Dry Solids'!I12)*100</f>
        <v>0.26396173131223361</v>
      </c>
      <c r="T12" s="42">
        <f>(C12/'Final-Total Dry Solids'!I12)*100</f>
        <v>6.8583943288572646</v>
      </c>
      <c r="U12" s="42">
        <f>(B12/'Final-Total Dry Solids'!I12)*100</f>
        <v>0.40343496052084027</v>
      </c>
      <c r="V12" s="42">
        <f>(D12/'Final-Total Dry Solids'!I12)*100</f>
        <v>1.3832055789259452E-2</v>
      </c>
      <c r="W12" s="42">
        <f>(E12/'Final-Total Dry Solids'!I12)*100</f>
        <v>0.18212206789232566</v>
      </c>
      <c r="X12" s="65">
        <f>(F12/'Final-Total Dry Solids'!I12)*100</f>
        <v>8.1839663419907949E-2</v>
      </c>
    </row>
    <row r="13" spans="1:24" s="33" customFormat="1" x14ac:dyDescent="0.25">
      <c r="A13" s="65" t="s">
        <v>135</v>
      </c>
      <c r="B13" s="20">
        <f>'Final-Total Dry Solids'!B13-'Final-Total Fixed Solids'!B13</f>
        <v>6.7499999999998339E-2</v>
      </c>
      <c r="C13">
        <f>'Final-Total Dry Solids'!C13-'Final-Total Fixed Solids'!C13</f>
        <v>0.25000000000000555</v>
      </c>
      <c r="D13" s="41">
        <f>'Final-Total Dry Solids'!D13-'Final-Total Fixed Solids'!D13</f>
        <v>-8.0000000000168825E-4</v>
      </c>
      <c r="E13">
        <f>'Final-Total Dry Solids'!E13-'Final-Total Fixed Solids'!E13</f>
        <v>1.274999999999693E-2</v>
      </c>
      <c r="F13">
        <f>'Final-Total Dry Solids'!F13-'Final-Total Fixed Solids'!F13</f>
        <v>5.6000000000011596E-3</v>
      </c>
      <c r="G13" s="42">
        <f t="shared" si="3"/>
        <v>0.31750000000000389</v>
      </c>
      <c r="H13" s="42">
        <f t="shared" si="4"/>
        <v>1.834999999999809E-2</v>
      </c>
      <c r="I13" s="42">
        <f>B13+C13+0+E13+F13</f>
        <v>0.33585000000000198</v>
      </c>
      <c r="J13" s="63">
        <f t="shared" si="1"/>
        <v>74.43799315170584</v>
      </c>
      <c r="K13" s="42">
        <f t="shared" si="2"/>
        <v>20.098258150959637</v>
      </c>
      <c r="L13" s="42">
        <f t="shared" si="5"/>
        <v>-0.2382015780859561</v>
      </c>
      <c r="M13" s="42">
        <f t="shared" si="6"/>
        <v>3.796337650736</v>
      </c>
      <c r="N13" s="42">
        <f t="shared" si="7"/>
        <v>1.667411046598519</v>
      </c>
      <c r="O13" s="42">
        <f t="shared" si="8"/>
        <v>94.536251302665491</v>
      </c>
      <c r="P13" s="65">
        <f t="shared" si="9"/>
        <v>5.4637486973345188</v>
      </c>
      <c r="Q13" s="64">
        <f>(I13/'Final-Total Dry Solids'!I13)*100</f>
        <v>8.362070038716789</v>
      </c>
      <c r="R13" s="64">
        <f>(G13/'Final-Total Dry Solids'!I13)*100</f>
        <v>7.9051875459062</v>
      </c>
      <c r="S13" s="42">
        <f>(H13/'Final-Total Dry Solids'!I13)*100</f>
        <v>0.45688249281058863</v>
      </c>
      <c r="T13" s="42">
        <f>(C13/'Final-Total Dry Solids'!I13)*100</f>
        <v>6.2245571227608494</v>
      </c>
      <c r="U13" s="42">
        <f>(B13/'Final-Total Dry Solids'!I13)*100</f>
        <v>1.6806304231453506</v>
      </c>
      <c r="V13" s="42">
        <v>0</v>
      </c>
      <c r="W13" s="42">
        <f>(E13/'Final-Total Dry Solids'!I13)*100</f>
        <v>0.31745241326071982</v>
      </c>
      <c r="X13" s="65">
        <f>(F13/'Final-Total Dry Solids'!I13)*100</f>
        <v>0.1394300795498688</v>
      </c>
    </row>
    <row r="14" spans="1:24" s="33" customFormat="1" x14ac:dyDescent="0.25">
      <c r="A14" s="65" t="s">
        <v>136</v>
      </c>
      <c r="B14" s="20">
        <f>'Final-Total Dry Solids'!B14-'Final-Total Fixed Solids'!B14</f>
        <v>4.0000000000006919E-2</v>
      </c>
      <c r="C14">
        <f>'Final-Total Dry Solids'!C14-'Final-Total Fixed Solids'!C14</f>
        <v>0.26249999999998752</v>
      </c>
      <c r="D14">
        <f>'Final-Total Dry Solids'!D14-'Final-Total Fixed Solids'!D14</f>
        <v>0</v>
      </c>
      <c r="E14">
        <f>'Final-Total Dry Solids'!E14-'Final-Total Fixed Solids'!E14</f>
        <v>5.1999999999985391E-3</v>
      </c>
      <c r="F14">
        <f>'Final-Total Dry Solids'!F14-'Final-Total Fixed Solids'!F14</f>
        <v>1.4450000000000074E-2</v>
      </c>
      <c r="G14" s="42">
        <f t="shared" si="3"/>
        <v>0.30249999999999444</v>
      </c>
      <c r="H14" s="42">
        <f t="shared" si="4"/>
        <v>1.9649999999998613E-2</v>
      </c>
      <c r="I14" s="42">
        <f t="shared" si="0"/>
        <v>0.32214999999999305</v>
      </c>
      <c r="J14" s="63">
        <f t="shared" si="1"/>
        <v>81.483780847429202</v>
      </c>
      <c r="K14" s="42">
        <f t="shared" si="2"/>
        <v>12.416576129134807</v>
      </c>
      <c r="L14" s="42">
        <f t="shared" si="5"/>
        <v>0</v>
      </c>
      <c r="M14" s="42">
        <f t="shared" si="6"/>
        <v>1.6141548967867922</v>
      </c>
      <c r="N14" s="42">
        <f t="shared" si="7"/>
        <v>4.4854881266491962</v>
      </c>
      <c r="O14" s="42">
        <f t="shared" si="8"/>
        <v>93.900356976564012</v>
      </c>
      <c r="P14" s="65">
        <f t="shared" si="9"/>
        <v>6.0996430234359886</v>
      </c>
      <c r="Q14" s="64">
        <f>(I14/'Final-Total Dry Solids'!I14)*100</f>
        <v>9.4343490548077789</v>
      </c>
      <c r="R14" s="64">
        <f>(G14/'Final-Total Dry Solids'!I14)*100</f>
        <v>8.8588874408795952</v>
      </c>
      <c r="S14" s="42">
        <f>(H14/'Final-Total Dry Solids'!I14)*100</f>
        <v>0.57546161392818163</v>
      </c>
      <c r="T14" s="42">
        <f>(C14/'Final-Total Dry Solids'!I14)*100</f>
        <v>7.6874643082010783</v>
      </c>
      <c r="U14" s="42">
        <f>(B14/'Final-Total Dry Solids'!I14)*100</f>
        <v>1.1714231326785178</v>
      </c>
      <c r="V14" s="42">
        <f>(D14/'Final-Total Dry Solids'!I14)*100</f>
        <v>0</v>
      </c>
      <c r="W14" s="42">
        <f>(E14/'Final-Total Dry Solids'!I14)*100</f>
        <v>0.15228500724813818</v>
      </c>
      <c r="X14" s="65">
        <f>(F14/'Final-Total Dry Solids'!I14)*100</f>
        <v>0.42317660668004353</v>
      </c>
    </row>
    <row r="15" spans="1:24" s="33" customFormat="1" x14ac:dyDescent="0.25">
      <c r="A15" s="97" t="s">
        <v>140</v>
      </c>
      <c r="B15" s="56">
        <f>'Final-Total Dry Solids'!B15-'Final-Total Fixed Solids'!B15</f>
        <v>7.4999999999938449E-3</v>
      </c>
      <c r="C15" s="33">
        <f>'Final-Total Dry Solids'!C15-'Final-Total Fixed Solids'!C15</f>
        <v>0.24250000000000083</v>
      </c>
      <c r="D15" s="33">
        <f>'Final-Total Dry Solids'!D15-'Final-Total Fixed Solids'!D15</f>
        <v>0</v>
      </c>
      <c r="E15" s="33">
        <f>'Final-Total Dry Solids'!E15-'Final-Total Fixed Solids'!E15</f>
        <v>1.549999999998164E-3</v>
      </c>
      <c r="F15" s="33">
        <f>'Final-Total Dry Solids'!F15-'Final-Total Fixed Solids'!F15</f>
        <v>1.9500000000007844E-3</v>
      </c>
      <c r="G15" s="70">
        <f t="shared" si="3"/>
        <v>0.24999999999999467</v>
      </c>
      <c r="H15" s="70">
        <f t="shared" si="4"/>
        <v>3.4999999999989484E-3</v>
      </c>
      <c r="I15" s="70">
        <f t="shared" si="0"/>
        <v>0.25349999999999362</v>
      </c>
      <c r="J15" s="95">
        <f t="shared" si="1"/>
        <v>95.660749506906086</v>
      </c>
      <c r="K15" s="70">
        <f t="shared" si="2"/>
        <v>2.9585798816544511</v>
      </c>
      <c r="L15" s="70">
        <f t="shared" si="5"/>
        <v>0</v>
      </c>
      <c r="M15" s="70">
        <f t="shared" si="6"/>
        <v>0.61143984220836411</v>
      </c>
      <c r="N15" s="70">
        <f t="shared" si="7"/>
        <v>0.76923076923109801</v>
      </c>
      <c r="O15" s="70">
        <f t="shared" si="8"/>
        <v>98.619329388560544</v>
      </c>
      <c r="P15" s="97">
        <f t="shared" si="9"/>
        <v>1.380670611439462</v>
      </c>
      <c r="Q15" s="96">
        <f>(I15/'Final-Total Dry Solids'!I15)*100</f>
        <v>7.2181093394075582</v>
      </c>
      <c r="R15" s="96">
        <f>(G15/'Final-Total Dry Solids'!I15)*100</f>
        <v>7.1184510250567907</v>
      </c>
      <c r="S15" s="70">
        <f>(H15/'Final-Total Dry Solids'!I15)*100</f>
        <v>9.9658314350767246E-2</v>
      </c>
      <c r="T15" s="70">
        <f>(C15/'Final-Total Dry Solids'!I15)*100</f>
        <v>6.9048974943052581</v>
      </c>
      <c r="U15" s="70">
        <f>(B15/'Final-Total Dry Solids'!I15)*100</f>
        <v>0.21355353075153299</v>
      </c>
      <c r="V15" s="70">
        <f>(D15/'Final-Total Dry Solids'!I15)*100</f>
        <v>0</v>
      </c>
      <c r="W15" s="70">
        <f>(E15/'Final-Total Dry Solids'!I15)*100</f>
        <v>4.4134396355300767E-2</v>
      </c>
      <c r="X15" s="97">
        <f>(F15/'Final-Total Dry Solids'!I15)*100</f>
        <v>5.5523917995466493E-2</v>
      </c>
    </row>
    <row r="18" spans="1:4" x14ac:dyDescent="0.25">
      <c r="A18" s="47" t="s">
        <v>144</v>
      </c>
      <c r="B18" s="91"/>
      <c r="C18" s="92"/>
      <c r="D18" s="92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2014-04-25T12:58:41Z</dcterms:modified>
</cp:coreProperties>
</file>